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8475" windowHeight="5385" tabRatio="602" activeTab="0"/>
  </bookViews>
  <sheets>
    <sheet name="Condensed IS-31.12.2012" sheetId="1" r:id="rId1"/>
    <sheet name="Condensed BS-31.12.2012" sheetId="2" r:id="rId2"/>
    <sheet name="KLSE notes-31.12.2012" sheetId="3" r:id="rId3"/>
    <sheet name="Condensed SCI-31.12.2012" sheetId="4" r:id="rId4"/>
    <sheet name="Condensed Equity-31.12.2012" sheetId="5" r:id="rId5"/>
    <sheet name="IFS Notes-31.12.2012" sheetId="6" r:id="rId6"/>
    <sheet name="Condensed CF-31.12.2012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<sst xmlns="http://schemas.openxmlformats.org/spreadsheetml/2006/main" count="505" uniqueCount="344">
  <si>
    <t>Cumulative</t>
  </si>
  <si>
    <t>QUARTERLY REPORT</t>
  </si>
  <si>
    <t>RM'000</t>
  </si>
  <si>
    <t>(Incorporated in Malaysia)</t>
  </si>
  <si>
    <t>INDIVIDUAL QUARTER</t>
  </si>
  <si>
    <t>CUMULATIVE QUARTERS</t>
  </si>
  <si>
    <t>CURRENT</t>
  </si>
  <si>
    <t>PRECEDING</t>
  </si>
  <si>
    <t xml:space="preserve">PRECEDING </t>
  </si>
  <si>
    <t>YEAR</t>
  </si>
  <si>
    <t>CORRESPONDING</t>
  </si>
  <si>
    <t>TO-DATE</t>
  </si>
  <si>
    <t>PERIOD</t>
  </si>
  <si>
    <t>Revenue</t>
  </si>
  <si>
    <t>Operating Profit</t>
  </si>
  <si>
    <t>Depreciation and amortisation</t>
  </si>
  <si>
    <t>Interest income</t>
  </si>
  <si>
    <t>Profit Before Taxation</t>
  </si>
  <si>
    <t>Less: Tax expense</t>
  </si>
  <si>
    <t>Earnings per share:</t>
  </si>
  <si>
    <t xml:space="preserve">  Basic earnings per ordinary shares (sen)</t>
  </si>
  <si>
    <t xml:space="preserve">  Diluted earnings per ordinary shares (sen)</t>
  </si>
  <si>
    <t>NA</t>
  </si>
  <si>
    <t>Note: NA denotes "Not Applicable"</t>
  </si>
  <si>
    <t>At</t>
  </si>
  <si>
    <t>Property, plant and equipment</t>
  </si>
  <si>
    <t>Investment in Associates</t>
  </si>
  <si>
    <t>Intangible assets</t>
  </si>
  <si>
    <t>Current Assets</t>
  </si>
  <si>
    <t xml:space="preserve">   Inventories</t>
  </si>
  <si>
    <t>Current Liabilities</t>
  </si>
  <si>
    <r>
      <t>QL RESOURCES BERHAD</t>
    </r>
    <r>
      <rPr>
        <b/>
        <sz val="12"/>
        <rFont val="Arial"/>
        <family val="2"/>
      </rPr>
      <t xml:space="preserve"> </t>
    </r>
    <r>
      <rPr>
        <b/>
        <vertAlign val="subscript"/>
        <sz val="12"/>
        <rFont val="Arial"/>
        <family val="2"/>
      </rPr>
      <t>(428915-X)</t>
    </r>
  </si>
  <si>
    <t>NOTES TO THE INTERIM FINANCIAL REPORT</t>
  </si>
  <si>
    <t>Basis of preparation</t>
  </si>
  <si>
    <t>Seasonal or cyclical factors</t>
  </si>
  <si>
    <t>Certain segment of the Group's business are affected by cyclical factors.</t>
  </si>
  <si>
    <t xml:space="preserve">The management considers that on a quarter to quarter basis, the demand and/or production of the </t>
  </si>
  <si>
    <t>Group's products for each of the three core activities varies and the variation in each quarters were as follows:</t>
  </si>
  <si>
    <t>(1) marine products manufacturing activities are affected by monsoon in the 4th quarter.</t>
  </si>
  <si>
    <t>(2) crude palm oil milling activities are seasonally affected by monsoon resulting in low crops in the 2nd and 4th quarters.</t>
  </si>
  <si>
    <t>(3) integrated livestock farming activities are not significantly affected in any of the quarters.</t>
  </si>
  <si>
    <t>Unusual items</t>
  </si>
  <si>
    <t>There were no material changes in estimates during the quarter under review.</t>
  </si>
  <si>
    <t>Debts and securities</t>
  </si>
  <si>
    <t>Todate</t>
  </si>
  <si>
    <t>Segmental Information</t>
  </si>
  <si>
    <t>Turnover</t>
  </si>
  <si>
    <t>Profit before tax</t>
  </si>
  <si>
    <t xml:space="preserve">   Marine products manufacturing</t>
  </si>
  <si>
    <t xml:space="preserve">   Integrated Livestock Farming</t>
  </si>
  <si>
    <t xml:space="preserve">   Total</t>
  </si>
  <si>
    <t>The valuations of land and building have been brought forward, without amendment from the previous annual report.</t>
  </si>
  <si>
    <t>Material subsequent Event</t>
  </si>
  <si>
    <t>There were no material events subsequent to the end of current quarter that have not been reflected in the financial statements.</t>
  </si>
  <si>
    <t>Changes in composition of the Group.</t>
  </si>
  <si>
    <t>Changes in Contingent Liabilities</t>
  </si>
  <si>
    <t xml:space="preserve">    Corporate guarantee given to secure </t>
  </si>
  <si>
    <t xml:space="preserve">     banking facilities granted to subsidiaries :</t>
  </si>
  <si>
    <t>RM' million</t>
  </si>
  <si>
    <t>ADDITIONAL INFORMATION REQUIRED BY BURSA MALAYSIA SECURITIES BERHAD'S LISTING REQUIREMENTS.</t>
  </si>
  <si>
    <t>B1</t>
  </si>
  <si>
    <t xml:space="preserve">Current </t>
  </si>
  <si>
    <t>Last year</t>
  </si>
  <si>
    <t>%</t>
  </si>
  <si>
    <t xml:space="preserve">Cumulative </t>
  </si>
  <si>
    <t>quarter</t>
  </si>
  <si>
    <t>corresponding</t>
  </si>
  <si>
    <t>change</t>
  </si>
  <si>
    <t>quarters</t>
  </si>
  <si>
    <t>corresponding quarters</t>
  </si>
  <si>
    <t>last year</t>
  </si>
  <si>
    <t>Sales</t>
  </si>
  <si>
    <t xml:space="preserve">   Marine product manufacturing (MPM)</t>
  </si>
  <si>
    <t xml:space="preserve">   Integrated Livestock Farming (ILF)</t>
  </si>
  <si>
    <t>a.</t>
  </si>
  <si>
    <t>b.</t>
  </si>
  <si>
    <t>c.</t>
  </si>
  <si>
    <t>B2</t>
  </si>
  <si>
    <t>Review of current quarter performance with the preceding quarter.</t>
  </si>
  <si>
    <t xml:space="preserve"> Current quarter</t>
  </si>
  <si>
    <t xml:space="preserve"> Preceding quarter </t>
  </si>
  <si>
    <t>Activities:</t>
  </si>
  <si>
    <t>c</t>
  </si>
  <si>
    <t>B3</t>
  </si>
  <si>
    <t>B4</t>
  </si>
  <si>
    <t>Profit Forecast</t>
  </si>
  <si>
    <t>No profit forecast was published during the period under review.</t>
  </si>
  <si>
    <t>B5</t>
  </si>
  <si>
    <t>Tax expense</t>
  </si>
  <si>
    <t>Current quarter ended</t>
  </si>
  <si>
    <t>Current income tax expense</t>
  </si>
  <si>
    <t>Deferred tax expense</t>
  </si>
  <si>
    <t>The effective tax rate is lower than the statutory rate is mainly due to availability of tax incentives.</t>
  </si>
  <si>
    <t>B6</t>
  </si>
  <si>
    <t>Unquoted investments and properties</t>
  </si>
  <si>
    <t>B7</t>
  </si>
  <si>
    <t>Quoted Investments</t>
  </si>
  <si>
    <t>There were no sales or purchase of quoted investment for the quarter under review.</t>
  </si>
  <si>
    <t>B8</t>
  </si>
  <si>
    <t>Corporate Proposals</t>
  </si>
  <si>
    <t>B9</t>
  </si>
  <si>
    <t xml:space="preserve">  Bank overdraft-short term (unsecured)</t>
  </si>
  <si>
    <t xml:space="preserve">  HP Creditors-short term (unsecured)</t>
  </si>
  <si>
    <t xml:space="preserve">  HP Creditors-long term (unsecured)</t>
  </si>
  <si>
    <t xml:space="preserve">  Bankers’ acceptance-short term (unsecured)</t>
  </si>
  <si>
    <t xml:space="preserve">  Term loans-short term (unsecured)</t>
  </si>
  <si>
    <t xml:space="preserve">  Term loans-long term (unsecured)</t>
  </si>
  <si>
    <t>B10</t>
  </si>
  <si>
    <t>B11</t>
  </si>
  <si>
    <t>Changes in Material Litigation</t>
  </si>
  <si>
    <t>B12</t>
  </si>
  <si>
    <t>Dividend</t>
  </si>
  <si>
    <t>B13</t>
  </si>
  <si>
    <t>Earnings Per Share</t>
  </si>
  <si>
    <t>The calculations of basic earnings per share were as follows:</t>
  </si>
  <si>
    <t>(a)</t>
  </si>
  <si>
    <t>Net profit attributable to ordinary shareholders(RM'000)</t>
  </si>
  <si>
    <t>(b)</t>
  </si>
  <si>
    <t xml:space="preserve">Basic Earnings per share (sen) </t>
  </si>
  <si>
    <t>Review of performance for the current quarter and financial period to-date.</t>
  </si>
  <si>
    <t>Cumulative period</t>
  </si>
  <si>
    <t xml:space="preserve">   There were no material disposal of unquoted investments and/or properties during quarter under review.</t>
  </si>
  <si>
    <t>There were no material changes in the composition of the Group in the current quarter.</t>
  </si>
  <si>
    <t>Number of ordinary shares in issue ('000)-weighted average</t>
  </si>
  <si>
    <t>Net Assets per share (RM)</t>
  </si>
  <si>
    <t>Deferred tax asset</t>
  </si>
  <si>
    <t>ASSETS</t>
  </si>
  <si>
    <t>Investment properties</t>
  </si>
  <si>
    <t>Biological assets</t>
  </si>
  <si>
    <t xml:space="preserve">   Biological assets</t>
  </si>
  <si>
    <t>Total Assets</t>
  </si>
  <si>
    <t>EQUITY AND LIABILITIES</t>
  </si>
  <si>
    <t>Equity attributable to shareholders of the Company</t>
  </si>
  <si>
    <t>Total Equity</t>
  </si>
  <si>
    <t>Non-current liabilities</t>
  </si>
  <si>
    <t>Total Liabilities</t>
  </si>
  <si>
    <t>Total equity and liabilities</t>
  </si>
  <si>
    <t>Equity</t>
  </si>
  <si>
    <t xml:space="preserve">  Share Capital</t>
  </si>
  <si>
    <t xml:space="preserve">  Reserves</t>
  </si>
  <si>
    <t xml:space="preserve">  Minority interests</t>
  </si>
  <si>
    <t xml:space="preserve">  Deferred tax liabilities</t>
  </si>
  <si>
    <t xml:space="preserve"> Payables</t>
  </si>
  <si>
    <t xml:space="preserve"> Short term borrowings</t>
  </si>
  <si>
    <t xml:space="preserve"> Taxation</t>
  </si>
  <si>
    <t>Number of shares in issue ('000)</t>
  </si>
  <si>
    <t>Profit for the period</t>
  </si>
  <si>
    <t>Attributable to:</t>
  </si>
  <si>
    <t>Shareholders of the Company</t>
  </si>
  <si>
    <t>Minority interests</t>
  </si>
  <si>
    <t>FRS 134 - Interim Financial Reporting and Chapter 9, Part K of the Listing Requirements of Bursa Malaysia Securities Berhad.</t>
  </si>
  <si>
    <t>The accounting policies and methods of computation used in the preparation of the interim financial statements are consistent</t>
  </si>
  <si>
    <t xml:space="preserve">          Additions</t>
  </si>
  <si>
    <t>Attributable to shareholders of the Company</t>
  </si>
  <si>
    <t>Retained Profit</t>
  </si>
  <si>
    <t>Share Capital</t>
  </si>
  <si>
    <t>Other long term investments</t>
  </si>
  <si>
    <t>the accompanying explanatory notes attached to the interim financial statements.</t>
  </si>
  <si>
    <t>Net cash from operating activities</t>
  </si>
  <si>
    <t>Net cash used in investing activities</t>
  </si>
  <si>
    <t>There were no corporate proposals announced but not completed at the date of issue of this report.</t>
  </si>
  <si>
    <t>Audited</t>
  </si>
  <si>
    <t>Prepaid lease payments</t>
  </si>
  <si>
    <t>Total non-current assets</t>
  </si>
  <si>
    <t xml:space="preserve">   Current tax assets</t>
  </si>
  <si>
    <t xml:space="preserve">   Cash and cash equivalents</t>
  </si>
  <si>
    <t>Unaudited</t>
  </si>
  <si>
    <t>The directors do not recommend any dividend for the period under review.</t>
  </si>
  <si>
    <t>% increase</t>
  </si>
  <si>
    <t>against last period</t>
  </si>
  <si>
    <t xml:space="preserve">   Palm Oil Activities (POA)</t>
  </si>
  <si>
    <t xml:space="preserve"> Preceding quarter</t>
  </si>
  <si>
    <t xml:space="preserve">   Palm Oil Activities</t>
  </si>
  <si>
    <t>(Effective tax rate)</t>
  </si>
  <si>
    <t>(% against PBT)</t>
  </si>
  <si>
    <t>Treasury Shares</t>
  </si>
  <si>
    <t>Share Premium</t>
  </si>
  <si>
    <t>Exchange Translation Reserve</t>
  </si>
  <si>
    <t>Based on number of shares:('000)</t>
  </si>
  <si>
    <t>Nature and amount of changes in estimates</t>
  </si>
  <si>
    <t>A1.</t>
  </si>
  <si>
    <t>A2.</t>
  </si>
  <si>
    <t>On an overall basis therefore, the group's performance varies seasonally and maybe affected by unusual and unforeseen events affecting each of the core activities.</t>
  </si>
  <si>
    <t>Q1</t>
  </si>
  <si>
    <t>April to June</t>
  </si>
  <si>
    <t>Q2</t>
  </si>
  <si>
    <t>July to September</t>
  </si>
  <si>
    <t>Q3</t>
  </si>
  <si>
    <t>October to December</t>
  </si>
  <si>
    <t>Q4</t>
  </si>
  <si>
    <t>January to March</t>
  </si>
  <si>
    <t>A3.</t>
  </si>
  <si>
    <t>A4.</t>
  </si>
  <si>
    <t>A5.</t>
  </si>
  <si>
    <t>A6.</t>
  </si>
  <si>
    <t>Dividend Paid</t>
  </si>
  <si>
    <t>There were no dividend paid during the current quarter under review.</t>
  </si>
  <si>
    <t>A7.</t>
  </si>
  <si>
    <t>A8.</t>
  </si>
  <si>
    <t>A9.</t>
  </si>
  <si>
    <t>A10.</t>
  </si>
  <si>
    <t>A11.</t>
  </si>
  <si>
    <t xml:space="preserve">  Long term borrowings (LT Debts/Total Equity)</t>
  </si>
  <si>
    <t xml:space="preserve">Group Borrowings </t>
  </si>
  <si>
    <t>Short term:</t>
  </si>
  <si>
    <t>Long Term:</t>
  </si>
  <si>
    <t xml:space="preserve">Total Borrowings </t>
  </si>
  <si>
    <t>Disclosure of audit report qualification</t>
  </si>
  <si>
    <t>There was no qualification in the audit report of the preceding annual financial statements.</t>
  </si>
  <si>
    <t>Finance costs</t>
  </si>
  <si>
    <t>Total Comprehensive income</t>
  </si>
  <si>
    <t>CONDENSED CONSOLIDATED STATEMENT OF FINANCIAL POSITION</t>
  </si>
  <si>
    <t xml:space="preserve">  Deferred income</t>
  </si>
  <si>
    <t>the accompanying explanatory notes attached to this interim financial statements.</t>
  </si>
  <si>
    <t>Total comprehensive income for the period</t>
  </si>
  <si>
    <t xml:space="preserve"> There were no changes in material litigation at the date of this report.</t>
  </si>
  <si>
    <t>Foreign currency translation differences for foreign operations</t>
  </si>
  <si>
    <t>Other comprehensive income/(loss), net of tax:</t>
  </si>
  <si>
    <t>Financial instruments</t>
  </si>
  <si>
    <t>Type of derivatives</t>
  </si>
  <si>
    <t>Contract/Notional value</t>
  </si>
  <si>
    <t>Fair Value</t>
  </si>
  <si>
    <t>Less than 1 year:</t>
  </si>
  <si>
    <t>Non-Distributable</t>
  </si>
  <si>
    <t>Distributable</t>
  </si>
  <si>
    <t>There are no changes to policies related to financial instruments since last financial year.</t>
  </si>
  <si>
    <r>
      <t xml:space="preserve">QL RESOURCES BERHAD </t>
    </r>
    <r>
      <rPr>
        <b/>
        <vertAlign val="subscript"/>
        <sz val="18"/>
        <rFont val="Comic Sans MS"/>
        <family val="4"/>
      </rPr>
      <t>(428915-X)</t>
    </r>
  </si>
  <si>
    <r>
      <t xml:space="preserve">QL RESOURCES BERHAD </t>
    </r>
    <r>
      <rPr>
        <b/>
        <vertAlign val="subscript"/>
        <sz val="18"/>
        <rFont val="Arial"/>
        <family val="2"/>
      </rPr>
      <t>(428915-X)</t>
    </r>
  </si>
  <si>
    <t>1.4.2011 TO</t>
  </si>
  <si>
    <t xml:space="preserve">     1.4.2011 to</t>
  </si>
  <si>
    <t>Other receivables</t>
  </si>
  <si>
    <t xml:space="preserve">The unaudited interim financial statements of the Group have been prepared in accordance with the requirements of </t>
  </si>
  <si>
    <t>Forward exchange contracts-sell</t>
  </si>
  <si>
    <t>Forward exchange contracts-buy</t>
  </si>
  <si>
    <t>Realised and Unrealised profits</t>
  </si>
  <si>
    <t>Total Retained profit of the Company &amp; its subsidiaries</t>
  </si>
  <si>
    <t>Total Retained profit of Associates</t>
  </si>
  <si>
    <t>Consolidation Adjustments</t>
  </si>
  <si>
    <t>Total Group Retained profit as per consolidated accounts</t>
  </si>
  <si>
    <t>A12</t>
  </si>
  <si>
    <t>Share of profit of associates (net)</t>
  </si>
  <si>
    <t>Fair value changes on available-for-sales financial assets</t>
  </si>
  <si>
    <t>34 days</t>
  </si>
  <si>
    <t>40 days</t>
  </si>
  <si>
    <t>There are no unusual items that have material effect on the assets, liabilities, equity, net income or cash flow during the quarter under review.</t>
  </si>
  <si>
    <t>31.3.2012</t>
  </si>
  <si>
    <t xml:space="preserve">     1.4.2012 to</t>
  </si>
  <si>
    <t>1.4.2012 TO</t>
  </si>
  <si>
    <t>The Condensed Consolidated Income Statements should be read in conjunction with the Annual Financial Statements for year ended 31 March 2012 and</t>
  </si>
  <si>
    <t>The Condensed Consolidated Statement of Comprehensive Income Statements should be read in conjunction with the Annual Financial Statements for year ended 31 March 2012 and</t>
  </si>
  <si>
    <t>At 1.4.2012</t>
  </si>
  <si>
    <t>Hedging reserve</t>
  </si>
  <si>
    <t>Non-controlling interests</t>
  </si>
  <si>
    <t>The Condensed Consolidated Statements of Changes in Equity should be read in conjunction with the Annual Financial Report for year ended 31 March 2012 and</t>
  </si>
  <si>
    <t>Adjustments for:</t>
  </si>
  <si>
    <t xml:space="preserve">Depreciation &amp; amortisation </t>
  </si>
  <si>
    <t>(Increase)/Decrease in working capital</t>
  </si>
  <si>
    <t>Income tax paid</t>
  </si>
  <si>
    <t>Others</t>
  </si>
  <si>
    <t>Purchase of fixed assets</t>
  </si>
  <si>
    <t>Net borrrowings</t>
  </si>
  <si>
    <t>Net cash from financing activities</t>
  </si>
  <si>
    <t>Net increase in cash and cash equivalents</t>
  </si>
  <si>
    <t>The Condensed Consolidated Cash Flow Statement should be read in conjunction with the Annual Financial Statements for year ended 31 March 2012 and</t>
  </si>
  <si>
    <t xml:space="preserve">          At 1.4.2012</t>
  </si>
  <si>
    <t>The Condensed Consolidated Statement of Financial Position should be read in conjunction with the Annual Financial Statements for year ended 31 March 2012 and</t>
  </si>
  <si>
    <t xml:space="preserve">  Sukuk-unsecured</t>
  </si>
  <si>
    <t xml:space="preserve">  Sukuk-long term (unsecured)</t>
  </si>
  <si>
    <t>Cash Flow Hedge</t>
  </si>
  <si>
    <t xml:space="preserve">Unrealised </t>
  </si>
  <si>
    <t xml:space="preserve"> Realised</t>
  </si>
  <si>
    <t>Realised</t>
  </si>
  <si>
    <t>There are no issuance, cancellation, repurchase, resale and repayment of debt and equity securities during the quarter under review.</t>
  </si>
  <si>
    <t xml:space="preserve">with those used in the preparation of the financial statements for the financial year ended 31 March 2012. </t>
  </si>
  <si>
    <t>Malaysian Financial Reporting Standards (MFRS Framework)</t>
  </si>
  <si>
    <t>On 19 November 2011, the Malaysian Accounting Standards Board (“MASB”) issued a new MASB</t>
  </si>
  <si>
    <t>approved accounting framework, the Malaysian Financial Reporting Standards (“MFRS Framework”).</t>
  </si>
  <si>
    <t>The MFRS Framework is to be applied by all Entities Other Than Private Entities for annual periods</t>
  </si>
  <si>
    <t>beginning on or after 1 January 2012, with the exception of entities that are within the scope of MFRS</t>
  </si>
  <si>
    <t>141 “Agriculture” and IC Interpretation 15 “Agreements for the Construction of Real Estate”, including</t>
  </si>
  <si>
    <t>its parent, significant investor and venturer (herein called “Transitioning Entities”).</t>
  </si>
  <si>
    <t>Transitioning Entities will be allowed to defer adoption of the new MFRS Framework for an additional</t>
  </si>
  <si>
    <t>mandatory for annual periods beginning on or after  1 April 2014</t>
  </si>
  <si>
    <t>The Group falls within the scope definition of Transitioning Entities and accordingly, will adopt the</t>
  </si>
  <si>
    <t>MFRS Framework for the financial year ending 31 March 2015.  In presenting its first  MFRS</t>
  </si>
  <si>
    <t>financial statements, the Group will be required to restate the comparative financial statements to</t>
  </si>
  <si>
    <t>amounts reflecting the application of MFRS Framework. Adjustments required on transition, if any,</t>
  </si>
  <si>
    <t>will be made retrospectively against opening retained earnings.</t>
  </si>
  <si>
    <t>two year. Consequently, adoption of the MFRS Framework by Transitioning Entities will be</t>
  </si>
  <si>
    <t>30.9.2012</t>
  </si>
  <si>
    <t xml:space="preserve">     1.7.2012 to</t>
  </si>
  <si>
    <t>INTERIM FINANCIAL REPORT FOR THE 3RD QUARTER ENDED 31.12.2012</t>
  </si>
  <si>
    <t xml:space="preserve">     1.10.2012 to</t>
  </si>
  <si>
    <t xml:space="preserve">     1.10.2011 to</t>
  </si>
  <si>
    <t>31.12.2012</t>
  </si>
  <si>
    <t>31.12.2011</t>
  </si>
  <si>
    <t>POA's current quarter earnings increased significantly is mainly due to higher contribution from CPO mills.</t>
  </si>
  <si>
    <t>Earnings increased significantly due to the same reason.</t>
  </si>
  <si>
    <t>Commentary on Prospects for the next quarter to 31 March 2013</t>
  </si>
  <si>
    <t>Outstanding derivatives as at 31.12.2012</t>
  </si>
  <si>
    <t>CONDENSED CONSOLIDATED INCOME STATEMENTS FOR THE PERIOD ENDED 31.12.2012(UNAUDITED)</t>
  </si>
  <si>
    <t>3RD QUARTER</t>
  </si>
  <si>
    <t>1.10.2012 TO</t>
  </si>
  <si>
    <t>1.10.2011 TO</t>
  </si>
  <si>
    <t>CONDENSED CONSOLIDATED STATEMENT OF COMPREHENSIVE INCOME FOR THE PERIOD ENDED 31.12.2012 (UNAUDITED)</t>
  </si>
  <si>
    <t>QUARTERS</t>
  </si>
  <si>
    <t>9 months ended 31.12.2012</t>
  </si>
  <si>
    <t>At 31.12.2012</t>
  </si>
  <si>
    <t>CONDENSED CONSOLIDATED STATEMENTS OF CHANGES IN EQUITY FOR THE PERIOD ENDED 31ST DECEMBER 2012</t>
  </si>
  <si>
    <t xml:space="preserve">          At 31.12.2012</t>
  </si>
  <si>
    <t>Segment information in respect of the Group's business segments for the 3rd quarter ended 31.12.2012</t>
  </si>
  <si>
    <t>9 months ended 31.12.2011</t>
  </si>
  <si>
    <t>Cash and cash equivalents at 1.4.2012</t>
  </si>
  <si>
    <t>Cash and cash equivalents at 31.12.2012</t>
  </si>
  <si>
    <t>CONDENSED CONSOLIDATED CASH FLOW STATEMENT FOR THE PERIOD ENDED 31.12.2012</t>
  </si>
  <si>
    <t>MPM's current quarter sales increased 3% against corresponding quarter due mainly to higher volume of surimi-based products sold.</t>
  </si>
  <si>
    <t>Cumulative  earnings also decreased 14% due to the same reason.</t>
  </si>
  <si>
    <t>POA's current quarter sales increased 21% against preceding quarter mainly due to increased in FFB processed.</t>
  </si>
  <si>
    <t>51 days</t>
  </si>
  <si>
    <t xml:space="preserve">   Trade and other receivables</t>
  </si>
  <si>
    <t xml:space="preserve">   Prepayments and other assets</t>
  </si>
  <si>
    <t>Dividends paid</t>
  </si>
  <si>
    <t>Conversion of warrant</t>
  </si>
  <si>
    <t>Proceed from warrants</t>
  </si>
  <si>
    <t>Dividends paid to shareholders</t>
  </si>
  <si>
    <t>Dividends paid to non-controlling interests</t>
  </si>
  <si>
    <t>POA's cumulative sales decreased 18% mainly due to lower CPO prices (Current year average of RM2,732 per mt vs last year of RM3126 per mt) as well as lower cumulative FFB processed.</t>
  </si>
  <si>
    <t>ILF's current quarter sales increased 9% against corresponding quarter mainly due to higher unit value of feed raw material and higher sales contribution from Indonesia's poultry farm operation.</t>
  </si>
  <si>
    <t>Cumulative sales increased 16% is due to higher unit value of feed raw materials as well as new contribution from Indonesia's poultry operations.</t>
  </si>
  <si>
    <t>Despite year end seasonal factor, MPM's current quarter sales increased marginally against preceding quarter due to higher volume of surimi-based products sold.</t>
  </si>
  <si>
    <t>However, earnings decreased 2% against preceding quarter due to lower surimi prices.</t>
  </si>
  <si>
    <t>ILF's current quarter sales decreased 9% against preceding quarter mainly due to lower volume of raw material trade.</t>
  </si>
  <si>
    <t xml:space="preserve">Cumulative sales increased 16% is due to higher contribution from fishmeal operations (both Indonesia and Malaysia) and higher surimi-based products contribution in Malaysia. </t>
  </si>
  <si>
    <t>However, cumulative earnings decreased 28%, mainly due to lower farming margins (results of extreme increase in global feed cost due to USA drought).</t>
  </si>
  <si>
    <t>Cumulative  earnings increased 45% due to increased sales and margins.</t>
  </si>
  <si>
    <t>Overall, we are optimistic  on the Group's performance for the Q4FY13 versus Q4FY12.</t>
  </si>
  <si>
    <t>Based on past 5 years quarterly data, our seasonal earnings index is as follows:</t>
  </si>
  <si>
    <t>44 days</t>
  </si>
  <si>
    <t>B14</t>
  </si>
  <si>
    <t>MPM's current earnings increased 23% against corresponding quarter is due to better fishmeal margin and higher volume of surimi-based products sold.</t>
  </si>
  <si>
    <t>POA's current quarter sales increased 12% against corresponding quarter mainly due to higher FFB processed (increased 46%), despite with lower CPO prices (RM2,193 current qtr vs RM2,956 corresponding qtr).</t>
  </si>
  <si>
    <t xml:space="preserve">Current quarter earnings, decreased 59% against corresponding quarter mainly due to lower farming margins (rarising from significant increase in global feed cost due to USA drought). </t>
  </si>
  <si>
    <t>Earnings decreased 48% against preceding quarter mainly due to lower raw material trade margin as well as lower farming margins(arising from significant increase in global feed cost due to USA drought)</t>
  </si>
  <si>
    <t>The management expect ILF's farming margin to recover in Q4 after a weak Q2 &amp; Q3 (arising from significant increase in global feed cost due to USA drought).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</si>
</sst>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_);\(#,##0.0\)"/>
    <numFmt numFmtId="173" formatCode="0.0%"/>
    <numFmt numFmtId="174" formatCode="#,##0.000_);\(#,##0.000\)"/>
    <numFmt numFmtId="175" formatCode="_-* #,##0_-;\-* #,##0_-;_-* &quot;-&quot;??_-;_-@_-"/>
    <numFmt numFmtId="176" formatCode="_(* #,##0_);_(* \(#,##0\);_(* &quot;-&quot;??_);_(@_)"/>
    <numFmt numFmtId="177" formatCode="_(* #,##0.000_);_(* \(#,##0.000\);_(* &quot;-&quot;??_);_(@_)"/>
    <numFmt numFmtId="178" formatCode="_-* #,##0.000_-;\-* #,##0.000_-;_-* &quot;-&quot;??_-;_-@_-"/>
    <numFmt numFmtId="179" formatCode="_-* #,##0.0000_-;\-* #,##0.0000_-;_-* &quot;-&quot;??_-;_-@_-"/>
    <numFmt numFmtId="180" formatCode="_(* #,##0_);_(* \(#,##0\);_(* &quot;-&quot;????????_);_(@_)"/>
    <numFmt numFmtId="181" formatCode="_(* #,##0.0_);_(* \(#,##0.0\);_(* &quot;-&quot;??_);_(@_)"/>
    <numFmt numFmtId="182" formatCode="_(* #,##0.0000_);_(* \(#,##0.0000\);_(* &quot;-&quot;????_);_(@_)"/>
    <numFmt numFmtId="183" formatCode="_-* #,##0.00000_-;\-* #,##0.00000_-;_-* &quot;-&quot;??_-;_-@_-"/>
    <numFmt numFmtId="184" formatCode="_-* #,##0.000000_-;\-* #,##0.000000_-;_-* &quot;-&quot;??_-;_-@_-"/>
    <numFmt numFmtId="185" formatCode="_-* #,##0.0000000_-;\-* #,##0.0000000_-;_-* &quot;-&quot;??_-;_-@_-"/>
    <numFmt numFmtId="186" formatCode="_-* #,##0.0_-;\-* #,##0.0_-;_-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0000000"/>
    <numFmt numFmtId="192" formatCode="_(* #,##0.0000_);_(* \(#,##0.0000\);_(* &quot;-&quot;??_);_(@_)"/>
    <numFmt numFmtId="193" formatCode="0.000%"/>
    <numFmt numFmtId="194" formatCode="0.000"/>
    <numFmt numFmtId="195" formatCode="_(* #,##0.00000_);_(* \(#,##0.00000\);_(* &quot;-&quot;??_);_(@_)"/>
    <numFmt numFmtId="196" formatCode="_(* #,##0.000000_);_(* \(#,##0.000000\);_(* &quot;-&quot;??_);_(@_)"/>
  </numFmts>
  <fonts count="68"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vertAlign val="subscript"/>
      <sz val="12"/>
      <name val="Arial"/>
      <family val="2"/>
    </font>
    <font>
      <b/>
      <i/>
      <sz val="11"/>
      <name val="Times New Roman"/>
      <family val="1"/>
    </font>
    <font>
      <u val="singleAccounting"/>
      <sz val="11"/>
      <name val="Times New Roman"/>
      <family val="1"/>
    </font>
    <font>
      <u val="doubleAccounting"/>
      <sz val="11"/>
      <name val="Times New Roman"/>
      <family val="1"/>
    </font>
    <font>
      <b/>
      <sz val="10"/>
      <name val="Times New Roman"/>
      <family val="1"/>
    </font>
    <font>
      <u val="doubleAccounting"/>
      <sz val="10"/>
      <name val="Arial"/>
      <family val="2"/>
    </font>
    <font>
      <i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Comic Sans MS"/>
      <family val="4"/>
    </font>
    <font>
      <sz val="10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sz val="14"/>
      <name val="Comic Sans MS"/>
      <family val="4"/>
    </font>
    <font>
      <b/>
      <sz val="10"/>
      <name val="Comic Sans MS"/>
      <family val="4"/>
    </font>
    <font>
      <u val="singleAccounting"/>
      <sz val="11"/>
      <name val="Comic Sans MS"/>
      <family val="4"/>
    </font>
    <font>
      <sz val="11"/>
      <name val="Comic Sans MS"/>
      <family val="4"/>
    </font>
    <font>
      <u val="doubleAccounting"/>
      <sz val="11"/>
      <name val="Arial"/>
      <family val="2"/>
    </font>
    <font>
      <b/>
      <u val="doubleAccounting"/>
      <sz val="11"/>
      <name val="Times New Roman"/>
      <family val="1"/>
    </font>
    <font>
      <sz val="18"/>
      <name val="Comic Sans MS"/>
      <family val="4"/>
    </font>
    <font>
      <b/>
      <sz val="18"/>
      <name val="Comic Sans MS"/>
      <family val="4"/>
    </font>
    <font>
      <u val="singleAccounting"/>
      <sz val="18"/>
      <name val="Comic Sans MS"/>
      <family val="4"/>
    </font>
    <font>
      <u val="singleAccounting"/>
      <sz val="14"/>
      <name val="Comic Sans MS"/>
      <family val="4"/>
    </font>
    <font>
      <b/>
      <i/>
      <sz val="14"/>
      <name val="Comic Sans MS"/>
      <family val="4"/>
    </font>
    <font>
      <b/>
      <vertAlign val="subscript"/>
      <sz val="18"/>
      <name val="Comic Sans MS"/>
      <family val="4"/>
    </font>
    <font>
      <b/>
      <sz val="18"/>
      <name val="Arial"/>
      <family val="2"/>
    </font>
    <font>
      <b/>
      <vertAlign val="subscript"/>
      <sz val="1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u val="singleAccounting"/>
      <sz val="14"/>
      <name val="Times New Roman"/>
      <family val="1"/>
    </font>
    <font>
      <u val="doubleAccounting"/>
      <sz val="14"/>
      <name val="Times New Roman"/>
      <family val="1"/>
    </font>
    <font>
      <u val="single"/>
      <sz val="14"/>
      <name val="Times New Roman"/>
      <family val="1"/>
    </font>
    <font>
      <u val="singleAccounting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53" fillId="3" borderId="0" applyNumberFormat="0" applyBorder="0" applyAlignment="0" applyProtection="0"/>
    <xf numFmtId="0" fontId="54" fillId="20" borderId="1" applyNumberFormat="0" applyAlignment="0" applyProtection="0"/>
    <xf numFmtId="0" fontId="5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4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7" borderId="1" applyNumberFormat="0" applyAlignment="0" applyProtection="0"/>
    <xf numFmtId="0" fontId="62" fillId="0" borderId="6" applyNumberFormat="0" applyFill="0" applyAlignment="0" applyProtection="0"/>
    <xf numFmtId="0" fontId="6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23" borderId="7" applyNumberFormat="0" applyFont="0" applyAlignment="0" applyProtection="0"/>
    <xf numFmtId="0" fontId="64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30" fillId="0" borderId="0" xfId="0" applyFont="1" applyAlignment="1">
      <alignment/>
    </xf>
    <xf numFmtId="9" fontId="30" fillId="0" borderId="0" xfId="0" applyNumberFormat="1" applyFont="1" applyBorder="1" applyAlignment="1">
      <alignment/>
    </xf>
    <xf numFmtId="175" fontId="31" fillId="0" borderId="0" xfId="42" applyNumberFormat="1" applyFont="1" applyAlignment="1">
      <alignment/>
    </xf>
    <xf numFmtId="175" fontId="32" fillId="0" borderId="0" xfId="42" applyNumberFormat="1" applyFont="1" applyAlignment="1">
      <alignment/>
    </xf>
    <xf numFmtId="0" fontId="32" fillId="0" borderId="0" xfId="0" applyFont="1" applyAlignment="1">
      <alignment horizontal="left"/>
    </xf>
    <xf numFmtId="43" fontId="26" fillId="0" borderId="0" xfId="42" applyFont="1" applyAlignment="1" quotePrefix="1">
      <alignment horizontal="center"/>
    </xf>
    <xf numFmtId="0" fontId="26" fillId="0" borderId="0" xfId="0" applyFont="1" applyAlignment="1" quotePrefix="1">
      <alignment horizontal="center"/>
    </xf>
    <xf numFmtId="176" fontId="26" fillId="0" borderId="0" xfId="42" applyNumberFormat="1" applyFont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 quotePrefix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176" fontId="9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43" fontId="0" fillId="0" borderId="0" xfId="0" applyNumberFormat="1" applyFill="1" applyAlignment="1">
      <alignment/>
    </xf>
    <xf numFmtId="176" fontId="9" fillId="0" borderId="11" xfId="0" applyNumberFormat="1" applyFont="1" applyFill="1" applyBorder="1" applyAlignment="1">
      <alignment/>
    </xf>
    <xf numFmtId="176" fontId="9" fillId="0" borderId="12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176" fontId="9" fillId="0" borderId="13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75" fontId="0" fillId="0" borderId="0" xfId="0" applyNumberFormat="1" applyFill="1" applyAlignment="1">
      <alignment/>
    </xf>
    <xf numFmtId="175" fontId="10" fillId="0" borderId="0" xfId="42" applyNumberFormat="1" applyFont="1" applyFill="1" applyAlignment="1">
      <alignment/>
    </xf>
    <xf numFmtId="0" fontId="10" fillId="0" borderId="0" xfId="0" applyFont="1" applyFill="1" applyAlignment="1">
      <alignment/>
    </xf>
    <xf numFmtId="176" fontId="9" fillId="0" borderId="14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176" fontId="9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1" fontId="9" fillId="0" borderId="0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2" fillId="0" borderId="0" xfId="0" applyFont="1" applyFill="1" applyAlignment="1">
      <alignment/>
    </xf>
    <xf numFmtId="176" fontId="29" fillId="0" borderId="0" xfId="42" applyNumberFormat="1" applyFont="1" applyAlignment="1">
      <alignment/>
    </xf>
    <xf numFmtId="0" fontId="36" fillId="0" borderId="0" xfId="0" applyNumberFormat="1" applyFont="1" applyAlignment="1">
      <alignment horizontal="center"/>
    </xf>
    <xf numFmtId="0" fontId="36" fillId="0" borderId="0" xfId="0" applyFont="1" applyAlignment="1">
      <alignment/>
    </xf>
    <xf numFmtId="43" fontId="25" fillId="0" borderId="0" xfId="42" applyFont="1" applyAlignment="1">
      <alignment/>
    </xf>
    <xf numFmtId="43" fontId="25" fillId="0" borderId="12" xfId="42" applyFont="1" applyBorder="1" applyAlignment="1">
      <alignment/>
    </xf>
    <xf numFmtId="9" fontId="25" fillId="0" borderId="0" xfId="0" applyNumberFormat="1" applyFont="1" applyBorder="1" applyAlignment="1">
      <alignment/>
    </xf>
    <xf numFmtId="0" fontId="36" fillId="0" borderId="0" xfId="0" applyFont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175" fontId="37" fillId="0" borderId="0" xfId="42" applyNumberFormat="1" applyFont="1" applyAlignment="1">
      <alignment/>
    </xf>
    <xf numFmtId="175" fontId="38" fillId="0" borderId="0" xfId="42" applyNumberFormat="1" applyFont="1" applyAlignment="1">
      <alignment/>
    </xf>
    <xf numFmtId="175" fontId="39" fillId="0" borderId="0" xfId="42" applyNumberFormat="1" applyFont="1" applyAlignment="1">
      <alignment/>
    </xf>
    <xf numFmtId="175" fontId="29" fillId="0" borderId="0" xfId="42" applyNumberFormat="1" applyFont="1" applyAlignment="1">
      <alignment/>
    </xf>
    <xf numFmtId="175" fontId="29" fillId="0" borderId="0" xfId="42" applyNumberFormat="1" applyFont="1" applyAlignment="1">
      <alignment horizontal="center"/>
    </xf>
    <xf numFmtId="175" fontId="29" fillId="0" borderId="0" xfId="42" applyNumberFormat="1" applyFont="1" applyAlignment="1">
      <alignment horizontal="center" wrapText="1"/>
    </xf>
    <xf numFmtId="175" fontId="29" fillId="0" borderId="12" xfId="42" applyNumberFormat="1" applyFont="1" applyBorder="1" applyAlignment="1">
      <alignment/>
    </xf>
    <xf numFmtId="175" fontId="36" fillId="0" borderId="0" xfId="42" applyNumberFormat="1" applyFont="1" applyAlignment="1">
      <alignment/>
    </xf>
    <xf numFmtId="0" fontId="36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11" fillId="0" borderId="0" xfId="0" applyFont="1" applyAlignment="1">
      <alignment/>
    </xf>
    <xf numFmtId="0" fontId="41" fillId="0" borderId="0" xfId="0" applyFont="1" applyFill="1" applyAlignment="1">
      <alignment horizontal="left"/>
    </xf>
    <xf numFmtId="0" fontId="43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175" fontId="2" fillId="0" borderId="0" xfId="42" applyNumberFormat="1" applyFont="1" applyAlignment="1">
      <alignment horizontal="center"/>
    </xf>
    <xf numFmtId="175" fontId="2" fillId="0" borderId="0" xfId="42" applyNumberFormat="1" applyFont="1" applyAlignment="1">
      <alignment/>
    </xf>
    <xf numFmtId="176" fontId="2" fillId="0" borderId="0" xfId="42" applyNumberFormat="1" applyFont="1" applyAlignment="1">
      <alignment/>
    </xf>
    <xf numFmtId="175" fontId="8" fillId="0" borderId="0" xfId="0" applyNumberFormat="1" applyFont="1" applyAlignment="1">
      <alignment/>
    </xf>
    <xf numFmtId="176" fontId="11" fillId="0" borderId="0" xfId="42" applyNumberFormat="1" applyFont="1" applyAlignment="1">
      <alignment/>
    </xf>
    <xf numFmtId="176" fontId="8" fillId="0" borderId="0" xfId="42" applyNumberFormat="1" applyFont="1" applyAlignment="1">
      <alignment/>
    </xf>
    <xf numFmtId="176" fontId="3" fillId="0" borderId="0" xfId="42" applyNumberFormat="1" applyFont="1" applyAlignment="1">
      <alignment horizontal="center"/>
    </xf>
    <xf numFmtId="37" fontId="2" fillId="0" borderId="0" xfId="42" applyNumberFormat="1" applyFont="1" applyAlignment="1">
      <alignment/>
    </xf>
    <xf numFmtId="43" fontId="2" fillId="0" borderId="0" xfId="42" applyFont="1" applyAlignment="1">
      <alignment/>
    </xf>
    <xf numFmtId="176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43" fontId="11" fillId="0" borderId="0" xfId="42" applyFont="1" applyAlignment="1">
      <alignment/>
    </xf>
    <xf numFmtId="43" fontId="8" fillId="0" borderId="0" xfId="42" applyFont="1" applyAlignment="1">
      <alignment/>
    </xf>
    <xf numFmtId="176" fontId="8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5" fillId="0" borderId="15" xfId="0" applyFont="1" applyFill="1" applyBorder="1" applyAlignment="1">
      <alignment horizontal="center" vertical="center" wrapText="1"/>
    </xf>
    <xf numFmtId="10" fontId="2" fillId="0" borderId="15" xfId="74" applyNumberFormat="1" applyFont="1" applyFill="1" applyBorder="1" applyAlignment="1">
      <alignment/>
    </xf>
    <xf numFmtId="0" fontId="15" fillId="0" borderId="16" xfId="0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/>
    </xf>
    <xf numFmtId="43" fontId="9" fillId="0" borderId="0" xfId="0" applyNumberFormat="1" applyFont="1" applyFill="1" applyAlignment="1">
      <alignment/>
    </xf>
    <xf numFmtId="176" fontId="9" fillId="0" borderId="17" xfId="0" applyNumberFormat="1" applyFont="1" applyFill="1" applyBorder="1" applyAlignment="1">
      <alignment/>
    </xf>
    <xf numFmtId="43" fontId="10" fillId="0" borderId="0" xfId="42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0" xfId="66" applyFill="1">
      <alignment/>
      <protection/>
    </xf>
    <xf numFmtId="0" fontId="2" fillId="0" borderId="0" xfId="66" applyFont="1" applyFill="1">
      <alignment/>
      <protection/>
    </xf>
    <xf numFmtId="0" fontId="2" fillId="0" borderId="0" xfId="66" applyFont="1" applyFill="1" applyAlignment="1">
      <alignment horizontal="center"/>
      <protection/>
    </xf>
    <xf numFmtId="176" fontId="2" fillId="0" borderId="0" xfId="45" applyNumberFormat="1" applyFont="1" applyFill="1" applyAlignment="1">
      <alignment horizontal="center"/>
    </xf>
    <xf numFmtId="176" fontId="2" fillId="0" borderId="17" xfId="45" applyNumberFormat="1" applyFont="1" applyFill="1" applyBorder="1" applyAlignment="1">
      <alignment horizontal="center"/>
    </xf>
    <xf numFmtId="176" fontId="2" fillId="0" borderId="11" xfId="45" applyNumberFormat="1" applyFont="1" applyFill="1" applyBorder="1" applyAlignment="1">
      <alignment/>
    </xf>
    <xf numFmtId="37" fontId="2" fillId="0" borderId="0" xfId="66" applyNumberFormat="1" applyFont="1" applyFill="1" applyAlignment="1">
      <alignment horizontal="center"/>
      <protection/>
    </xf>
    <xf numFmtId="176" fontId="2" fillId="0" borderId="11" xfId="45" applyNumberFormat="1" applyFont="1" applyFill="1" applyBorder="1" applyAlignment="1">
      <alignment horizontal="center"/>
    </xf>
    <xf numFmtId="37" fontId="2" fillId="0" borderId="0" xfId="45" applyNumberFormat="1" applyFont="1" applyFill="1" applyAlignment="1">
      <alignment horizontal="center"/>
    </xf>
    <xf numFmtId="37" fontId="2" fillId="0" borderId="0" xfId="66" applyNumberFormat="1" applyFont="1" applyFill="1" applyBorder="1" applyAlignment="1">
      <alignment horizontal="center"/>
      <protection/>
    </xf>
    <xf numFmtId="176" fontId="2" fillId="0" borderId="0" xfId="45" applyNumberFormat="1" applyFont="1" applyFill="1" applyBorder="1" applyAlignment="1">
      <alignment horizontal="center"/>
    </xf>
    <xf numFmtId="176" fontId="2" fillId="0" borderId="12" xfId="45" applyNumberFormat="1" applyFont="1" applyFill="1" applyBorder="1" applyAlignment="1">
      <alignment horizontal="center"/>
    </xf>
    <xf numFmtId="176" fontId="2" fillId="0" borderId="0" xfId="45" applyNumberFormat="1" applyFont="1" applyFill="1" applyAlignment="1">
      <alignment/>
    </xf>
    <xf numFmtId="176" fontId="2" fillId="0" borderId="0" xfId="45" applyNumberFormat="1" applyFont="1" applyFill="1" applyBorder="1" applyAlignment="1">
      <alignment/>
    </xf>
    <xf numFmtId="39" fontId="2" fillId="0" borderId="0" xfId="66" applyNumberFormat="1" applyFont="1" applyFill="1">
      <alignment/>
      <protection/>
    </xf>
    <xf numFmtId="39" fontId="0" fillId="0" borderId="0" xfId="66" applyNumberFormat="1" applyFill="1">
      <alignment/>
      <protection/>
    </xf>
    <xf numFmtId="0" fontId="15" fillId="0" borderId="0" xfId="66" applyFont="1" applyFill="1">
      <alignment/>
      <protection/>
    </xf>
    <xf numFmtId="173" fontId="2" fillId="0" borderId="16" xfId="74" applyNumberFormat="1" applyFont="1" applyFill="1" applyBorder="1" applyAlignment="1">
      <alignment/>
    </xf>
    <xf numFmtId="43" fontId="0" fillId="0" borderId="0" xfId="0" applyNumberFormat="1" applyAlignment="1">
      <alignment/>
    </xf>
    <xf numFmtId="43" fontId="9" fillId="0" borderId="0" xfId="0" applyNumberFormat="1" applyFont="1" applyAlignment="1">
      <alignment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43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Alignment="1">
      <alignment vertical="center"/>
    </xf>
    <xf numFmtId="0" fontId="28" fillId="0" borderId="0" xfId="0" applyFont="1" applyFill="1" applyAlignment="1">
      <alignment/>
    </xf>
    <xf numFmtId="0" fontId="0" fillId="0" borderId="0" xfId="0" applyFill="1" applyBorder="1" applyAlignment="1">
      <alignment/>
    </xf>
    <xf numFmtId="175" fontId="19" fillId="0" borderId="0" xfId="42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75" fontId="10" fillId="0" borderId="0" xfId="42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175" fontId="10" fillId="0" borderId="0" xfId="42" applyNumberFormat="1" applyFont="1" applyFill="1" applyBorder="1" applyAlignment="1">
      <alignment horizontal="center"/>
    </xf>
    <xf numFmtId="176" fontId="21" fillId="0" borderId="0" xfId="42" applyNumberFormat="1" applyFont="1" applyFill="1" applyBorder="1" applyAlignment="1">
      <alignment/>
    </xf>
    <xf numFmtId="0" fontId="3" fillId="0" borderId="0" xfId="0" applyFont="1" applyFill="1" applyAlignment="1">
      <alignment horizontal="justify"/>
    </xf>
    <xf numFmtId="0" fontId="4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76" fontId="10" fillId="0" borderId="0" xfId="42" applyNumberFormat="1" applyFont="1" applyFill="1" applyAlignment="1">
      <alignment horizontal="center"/>
    </xf>
    <xf numFmtId="176" fontId="18" fillId="0" borderId="0" xfId="42" applyNumberFormat="1" applyFont="1" applyFill="1" applyAlignment="1">
      <alignment/>
    </xf>
    <xf numFmtId="180" fontId="18" fillId="0" borderId="0" xfId="42" applyNumberFormat="1" applyFont="1" applyFill="1" applyAlignment="1">
      <alignment/>
    </xf>
    <xf numFmtId="176" fontId="18" fillId="0" borderId="0" xfId="0" applyNumberFormat="1" applyFont="1" applyFill="1" applyAlignment="1">
      <alignment/>
    </xf>
    <xf numFmtId="175" fontId="18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 quotePrefix="1">
      <alignment horizontal="center"/>
    </xf>
    <xf numFmtId="0" fontId="2" fillId="0" borderId="0" xfId="0" applyFont="1" applyFill="1" applyAlignment="1">
      <alignment horizontal="left"/>
    </xf>
    <xf numFmtId="175" fontId="10" fillId="0" borderId="0" xfId="42" applyNumberFormat="1" applyFont="1" applyFill="1" applyAlignment="1">
      <alignment/>
    </xf>
    <xf numFmtId="175" fontId="18" fillId="0" borderId="0" xfId="42" applyNumberFormat="1" applyFont="1" applyFill="1" applyAlignment="1">
      <alignment/>
    </xf>
    <xf numFmtId="0" fontId="3" fillId="0" borderId="0" xfId="66" applyFont="1" applyFill="1" applyAlignment="1">
      <alignment horizontal="center"/>
      <protection/>
    </xf>
    <xf numFmtId="0" fontId="3" fillId="0" borderId="0" xfId="66" applyFont="1" applyFill="1">
      <alignment/>
      <protection/>
    </xf>
    <xf numFmtId="175" fontId="10" fillId="0" borderId="0" xfId="45" applyNumberFormat="1" applyFont="1" applyFill="1" applyAlignment="1">
      <alignment/>
    </xf>
    <xf numFmtId="0" fontId="0" fillId="0" borderId="0" xfId="66" applyFill="1" applyAlignment="1">
      <alignment horizontal="center"/>
      <protection/>
    </xf>
    <xf numFmtId="0" fontId="0" fillId="0" borderId="0" xfId="66" applyFont="1" applyFill="1" applyAlignment="1">
      <alignment horizontal="center"/>
      <protection/>
    </xf>
    <xf numFmtId="0" fontId="22" fillId="0" borderId="0" xfId="66" applyFont="1" applyFill="1">
      <alignment/>
      <protection/>
    </xf>
    <xf numFmtId="175" fontId="0" fillId="0" borderId="0" xfId="66" applyNumberFormat="1" applyFill="1">
      <alignment/>
      <protection/>
    </xf>
    <xf numFmtId="175" fontId="0" fillId="0" borderId="12" xfId="66" applyNumberFormat="1" applyFill="1" applyBorder="1">
      <alignment/>
      <protection/>
    </xf>
    <xf numFmtId="0" fontId="10" fillId="0" borderId="0" xfId="66" applyFont="1" applyFill="1">
      <alignment/>
      <protection/>
    </xf>
    <xf numFmtId="175" fontId="10" fillId="0" borderId="12" xfId="45" applyNumberFormat="1" applyFont="1" applyFill="1" applyBorder="1" applyAlignment="1">
      <alignment/>
    </xf>
    <xf numFmtId="0" fontId="9" fillId="0" borderId="0" xfId="66" applyFont="1" applyFill="1">
      <alignment/>
      <protection/>
    </xf>
    <xf numFmtId="175" fontId="10" fillId="0" borderId="0" xfId="45" applyNumberFormat="1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wrapText="1"/>
    </xf>
    <xf numFmtId="175" fontId="18" fillId="0" borderId="0" xfId="42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justify"/>
    </xf>
    <xf numFmtId="37" fontId="0" fillId="0" borderId="0" xfId="0" applyNumberFormat="1" applyFill="1" applyAlignment="1">
      <alignment horizontal="center"/>
    </xf>
    <xf numFmtId="43" fontId="10" fillId="0" borderId="14" xfId="42" applyFont="1" applyFill="1" applyBorder="1" applyAlignment="1">
      <alignment/>
    </xf>
    <xf numFmtId="0" fontId="0" fillId="0" borderId="0" xfId="0" applyFont="1" applyFill="1" applyAlignment="1">
      <alignment/>
    </xf>
    <xf numFmtId="176" fontId="0" fillId="0" borderId="0" xfId="42" applyNumberFormat="1" applyFont="1" applyFill="1" applyAlignment="1">
      <alignment/>
    </xf>
    <xf numFmtId="176" fontId="49" fillId="0" borderId="0" xfId="42" applyNumberFormat="1" applyFont="1" applyFill="1" applyAlignment="1">
      <alignment/>
    </xf>
    <xf numFmtId="176" fontId="50" fillId="0" borderId="0" xfId="42" applyNumberFormat="1" applyFont="1" applyFill="1" applyAlignment="1">
      <alignment/>
    </xf>
    <xf numFmtId="0" fontId="28" fillId="0" borderId="0" xfId="66" applyFont="1" applyFill="1">
      <alignment/>
      <protection/>
    </xf>
    <xf numFmtId="0" fontId="28" fillId="0" borderId="0" xfId="66" applyFont="1" applyFill="1" applyAlignment="1">
      <alignment horizontal="center"/>
      <protection/>
    </xf>
    <xf numFmtId="0" fontId="8" fillId="0" borderId="0" xfId="70" applyFont="1" applyFill="1" applyAlignment="1">
      <alignment horizontal="left"/>
      <protection/>
    </xf>
    <xf numFmtId="0" fontId="0" fillId="0" borderId="0" xfId="70" applyFont="1" applyFill="1">
      <alignment/>
      <protection/>
    </xf>
    <xf numFmtId="0" fontId="6" fillId="0" borderId="0" xfId="70" applyFont="1" applyFill="1">
      <alignment/>
      <protection/>
    </xf>
    <xf numFmtId="0" fontId="8" fillId="0" borderId="0" xfId="70" applyFont="1" applyFill="1">
      <alignment/>
      <protection/>
    </xf>
    <xf numFmtId="0" fontId="9" fillId="0" borderId="0" xfId="70" applyFont="1" applyFill="1">
      <alignment/>
      <protection/>
    </xf>
    <xf numFmtId="0" fontId="0" fillId="0" borderId="0" xfId="70" applyFont="1" applyFill="1" applyAlignment="1">
      <alignment horizontal="center"/>
      <protection/>
    </xf>
    <xf numFmtId="0" fontId="3" fillId="0" borderId="0" xfId="70" applyFont="1" applyFill="1" applyAlignment="1">
      <alignment horizontal="center"/>
      <protection/>
    </xf>
    <xf numFmtId="0" fontId="3" fillId="0" borderId="0" xfId="70" applyFont="1" applyFill="1" applyAlignment="1">
      <alignment horizontal="left"/>
      <protection/>
    </xf>
    <xf numFmtId="0" fontId="4" fillId="0" borderId="0" xfId="70" applyFont="1" applyFill="1" applyAlignment="1">
      <alignment horizontal="center"/>
      <protection/>
    </xf>
    <xf numFmtId="0" fontId="4" fillId="0" borderId="0" xfId="70" applyFont="1" applyFill="1" applyAlignment="1">
      <alignment horizontal="left"/>
      <protection/>
    </xf>
    <xf numFmtId="0" fontId="28" fillId="0" borderId="0" xfId="70" applyFont="1" applyFill="1">
      <alignment/>
      <protection/>
    </xf>
    <xf numFmtId="0" fontId="28" fillId="0" borderId="20" xfId="70" applyFont="1" applyFill="1" applyBorder="1" applyAlignment="1">
      <alignment horizontal="center"/>
      <protection/>
    </xf>
    <xf numFmtId="0" fontId="4" fillId="0" borderId="18" xfId="70" applyFont="1" applyFill="1" applyBorder="1" applyAlignment="1">
      <alignment horizontal="center"/>
      <protection/>
    </xf>
    <xf numFmtId="0" fontId="4" fillId="0" borderId="21" xfId="70" applyFont="1" applyFill="1" applyBorder="1" applyAlignment="1">
      <alignment horizontal="center"/>
      <protection/>
    </xf>
    <xf numFmtId="0" fontId="28" fillId="0" borderId="22" xfId="70" applyFont="1" applyFill="1" applyBorder="1" applyAlignment="1">
      <alignment horizontal="center"/>
      <protection/>
    </xf>
    <xf numFmtId="0" fontId="4" fillId="0" borderId="10" xfId="70" applyFont="1" applyFill="1" applyBorder="1" applyAlignment="1">
      <alignment horizontal="center"/>
      <protection/>
    </xf>
    <xf numFmtId="0" fontId="4" fillId="0" borderId="23" xfId="70" applyFont="1" applyFill="1" applyBorder="1" applyAlignment="1">
      <alignment horizontal="center"/>
      <protection/>
    </xf>
    <xf numFmtId="0" fontId="4" fillId="0" borderId="10" xfId="70" applyFont="1" applyFill="1" applyBorder="1">
      <alignment/>
      <protection/>
    </xf>
    <xf numFmtId="0" fontId="28" fillId="0" borderId="10" xfId="70" applyFont="1" applyFill="1" applyBorder="1">
      <alignment/>
      <protection/>
    </xf>
    <xf numFmtId="0" fontId="28" fillId="0" borderId="24" xfId="70" applyFont="1" applyFill="1" applyBorder="1" applyAlignment="1">
      <alignment horizontal="center"/>
      <protection/>
    </xf>
    <xf numFmtId="0" fontId="4" fillId="0" borderId="19" xfId="70" applyFont="1" applyFill="1" applyBorder="1" applyAlignment="1">
      <alignment horizontal="center"/>
      <protection/>
    </xf>
    <xf numFmtId="0" fontId="28" fillId="0" borderId="25" xfId="70" applyFont="1" applyFill="1" applyBorder="1" applyAlignment="1">
      <alignment horizontal="center"/>
      <protection/>
    </xf>
    <xf numFmtId="0" fontId="4" fillId="0" borderId="11" xfId="70" applyFont="1" applyFill="1" applyBorder="1" applyAlignment="1">
      <alignment horizontal="center"/>
      <protection/>
    </xf>
    <xf numFmtId="0" fontId="4" fillId="0" borderId="26" xfId="70" applyFont="1" applyFill="1" applyBorder="1" applyAlignment="1">
      <alignment horizontal="center"/>
      <protection/>
    </xf>
    <xf numFmtId="0" fontId="28" fillId="0" borderId="22" xfId="70" applyFont="1" applyFill="1" applyBorder="1">
      <alignment/>
      <protection/>
    </xf>
    <xf numFmtId="175" fontId="10" fillId="0" borderId="10" xfId="45" applyNumberFormat="1" applyFont="1" applyFill="1" applyBorder="1" applyAlignment="1">
      <alignment/>
    </xf>
    <xf numFmtId="9" fontId="10" fillId="0" borderId="10" xfId="76" applyFont="1" applyFill="1" applyBorder="1" applyAlignment="1">
      <alignment horizontal="center"/>
    </xf>
    <xf numFmtId="9" fontId="10" fillId="0" borderId="10" xfId="76" applyNumberFormat="1" applyFont="1" applyFill="1" applyBorder="1" applyAlignment="1">
      <alignment horizontal="center"/>
    </xf>
    <xf numFmtId="175" fontId="18" fillId="0" borderId="10" xfId="45" applyNumberFormat="1" applyFont="1" applyFill="1" applyBorder="1" applyAlignment="1">
      <alignment/>
    </xf>
    <xf numFmtId="175" fontId="19" fillId="0" borderId="10" xfId="45" applyNumberFormat="1" applyFont="1" applyFill="1" applyBorder="1" applyAlignment="1">
      <alignment/>
    </xf>
    <xf numFmtId="175" fontId="19" fillId="0" borderId="10" xfId="45" applyNumberFormat="1" applyFont="1" applyFill="1" applyBorder="1" applyAlignment="1">
      <alignment horizontal="center"/>
    </xf>
    <xf numFmtId="9" fontId="10" fillId="0" borderId="11" xfId="76" applyNumberFormat="1" applyFont="1" applyFill="1" applyBorder="1" applyAlignment="1">
      <alignment horizontal="center"/>
    </xf>
    <xf numFmtId="175" fontId="10" fillId="0" borderId="27" xfId="45" applyNumberFormat="1" applyFont="1" applyFill="1" applyBorder="1" applyAlignment="1">
      <alignment/>
    </xf>
    <xf numFmtId="175" fontId="10" fillId="0" borderId="27" xfId="45" applyNumberFormat="1" applyFont="1" applyFill="1" applyBorder="1" applyAlignment="1">
      <alignment horizontal="center"/>
    </xf>
    <xf numFmtId="0" fontId="28" fillId="0" borderId="24" xfId="70" applyFont="1" applyFill="1" applyBorder="1">
      <alignment/>
      <protection/>
    </xf>
    <xf numFmtId="0" fontId="28" fillId="0" borderId="19" xfId="70" applyFont="1" applyFill="1" applyBorder="1">
      <alignment/>
      <protection/>
    </xf>
    <xf numFmtId="0" fontId="28" fillId="0" borderId="19" xfId="70" applyFont="1" applyFill="1" applyBorder="1" applyAlignment="1">
      <alignment horizontal="center"/>
      <protection/>
    </xf>
    <xf numFmtId="0" fontId="28" fillId="0" borderId="17" xfId="70" applyFont="1" applyFill="1" applyBorder="1">
      <alignment/>
      <protection/>
    </xf>
    <xf numFmtId="0" fontId="4" fillId="0" borderId="28" xfId="70" applyFont="1" applyFill="1" applyBorder="1" applyAlignment="1">
      <alignment horizontal="center"/>
      <protection/>
    </xf>
    <xf numFmtId="0" fontId="4" fillId="0" borderId="25" xfId="70" applyFont="1" applyFill="1" applyBorder="1" applyAlignment="1">
      <alignment horizontal="center"/>
      <protection/>
    </xf>
    <xf numFmtId="9" fontId="10" fillId="0" borderId="18" xfId="76" applyFont="1" applyFill="1" applyBorder="1" applyAlignment="1">
      <alignment horizontal="center"/>
    </xf>
    <xf numFmtId="175" fontId="10" fillId="0" borderId="18" xfId="45" applyNumberFormat="1" applyFont="1" applyFill="1" applyBorder="1" applyAlignment="1">
      <alignment/>
    </xf>
    <xf numFmtId="175" fontId="10" fillId="0" borderId="19" xfId="45" applyNumberFormat="1" applyFont="1" applyFill="1" applyBorder="1" applyAlignment="1">
      <alignment/>
    </xf>
    <xf numFmtId="9" fontId="10" fillId="0" borderId="11" xfId="76" applyFont="1" applyFill="1" applyBorder="1" applyAlignment="1">
      <alignment horizontal="center"/>
    </xf>
    <xf numFmtId="176" fontId="18" fillId="0" borderId="28" xfId="70" applyNumberFormat="1" applyFont="1" applyFill="1" applyBorder="1">
      <alignment/>
      <protection/>
    </xf>
    <xf numFmtId="175" fontId="18" fillId="0" borderId="11" xfId="45" applyNumberFormat="1" applyFont="1" applyFill="1" applyBorder="1" applyAlignment="1">
      <alignment/>
    </xf>
    <xf numFmtId="173" fontId="10" fillId="0" borderId="11" xfId="76" applyNumberFormat="1" applyFont="1" applyFill="1" applyBorder="1" applyAlignment="1">
      <alignment horizontal="center"/>
    </xf>
    <xf numFmtId="0" fontId="28" fillId="0" borderId="25" xfId="70" applyFont="1" applyFill="1" applyBorder="1">
      <alignment/>
      <protection/>
    </xf>
    <xf numFmtId="175" fontId="19" fillId="0" borderId="11" xfId="45" applyNumberFormat="1" applyFont="1" applyFill="1" applyBorder="1" applyAlignment="1">
      <alignment/>
    </xf>
    <xf numFmtId="0" fontId="28" fillId="0" borderId="13" xfId="70" applyFont="1" applyFill="1" applyBorder="1">
      <alignment/>
      <protection/>
    </xf>
    <xf numFmtId="0" fontId="28" fillId="0" borderId="13" xfId="70" applyFont="1" applyFill="1" applyBorder="1" applyAlignment="1">
      <alignment horizontal="center"/>
      <protection/>
    </xf>
    <xf numFmtId="0" fontId="28" fillId="0" borderId="26" xfId="70" applyFont="1" applyFill="1" applyBorder="1" applyAlignment="1">
      <alignment horizontal="center"/>
      <protection/>
    </xf>
    <xf numFmtId="0" fontId="28" fillId="0" borderId="20" xfId="70" applyFont="1" applyFill="1" applyBorder="1">
      <alignment/>
      <protection/>
    </xf>
    <xf numFmtId="0" fontId="4" fillId="0" borderId="20" xfId="70" applyFont="1" applyFill="1" applyBorder="1" applyAlignment="1">
      <alignment horizontal="center"/>
      <protection/>
    </xf>
    <xf numFmtId="0" fontId="4" fillId="0" borderId="11" xfId="70" applyFont="1" applyFill="1" applyBorder="1" applyAlignment="1">
      <alignment horizontal="center" wrapText="1"/>
      <protection/>
    </xf>
    <xf numFmtId="0" fontId="4" fillId="0" borderId="29" xfId="70" applyFont="1" applyFill="1" applyBorder="1" applyAlignment="1">
      <alignment horizontal="center"/>
      <protection/>
    </xf>
    <xf numFmtId="0" fontId="28" fillId="0" borderId="10" xfId="70" applyFont="1" applyFill="1" applyBorder="1" applyAlignment="1">
      <alignment horizontal="center"/>
      <protection/>
    </xf>
    <xf numFmtId="175" fontId="19" fillId="0" borderId="19" xfId="45" applyNumberFormat="1" applyFont="1" applyFill="1" applyBorder="1" applyAlignment="1">
      <alignment/>
    </xf>
    <xf numFmtId="0" fontId="28" fillId="0" borderId="11" xfId="70" applyFont="1" applyFill="1" applyBorder="1">
      <alignment/>
      <protection/>
    </xf>
    <xf numFmtId="175" fontId="10" fillId="0" borderId="11" xfId="45" applyNumberFormat="1" applyFont="1" applyFill="1" applyBorder="1" applyAlignment="1">
      <alignment/>
    </xf>
    <xf numFmtId="176" fontId="10" fillId="0" borderId="26" xfId="70" applyNumberFormat="1" applyFont="1" applyFill="1" applyBorder="1" applyAlignment="1">
      <alignment horizontal="center"/>
      <protection/>
    </xf>
    <xf numFmtId="176" fontId="10" fillId="0" borderId="13" xfId="70" applyNumberFormat="1" applyFont="1" applyFill="1" applyBorder="1">
      <alignment/>
      <protection/>
    </xf>
    <xf numFmtId="175" fontId="10" fillId="0" borderId="13" xfId="45" applyNumberFormat="1" applyFont="1" applyFill="1" applyBorder="1" applyAlignment="1">
      <alignment horizontal="center"/>
    </xf>
    <xf numFmtId="176" fontId="33" fillId="0" borderId="26" xfId="45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4" fontId="3" fillId="0" borderId="22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19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73" fontId="2" fillId="0" borderId="0" xfId="74" applyNumberFormat="1" applyFont="1" applyFill="1" applyAlignment="1">
      <alignment/>
    </xf>
    <xf numFmtId="175" fontId="47" fillId="0" borderId="10" xfId="42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173" fontId="2" fillId="0" borderId="0" xfId="0" applyNumberFormat="1" applyFont="1" applyFill="1" applyAlignment="1">
      <alignment/>
    </xf>
    <xf numFmtId="175" fontId="2" fillId="0" borderId="10" xfId="42" applyNumberFormat="1" applyFont="1" applyFill="1" applyBorder="1" applyAlignment="1">
      <alignment/>
    </xf>
    <xf numFmtId="175" fontId="2" fillId="0" borderId="0" xfId="42" applyNumberFormat="1" applyFont="1" applyFill="1" applyBorder="1" applyAlignment="1">
      <alignment/>
    </xf>
    <xf numFmtId="176" fontId="2" fillId="0" borderId="10" xfId="42" applyNumberFormat="1" applyFont="1" applyFill="1" applyBorder="1" applyAlignment="1">
      <alignment/>
    </xf>
    <xf numFmtId="37" fontId="2" fillId="0" borderId="10" xfId="42" applyNumberFormat="1" applyFont="1" applyFill="1" applyBorder="1" applyAlignment="1">
      <alignment/>
    </xf>
    <xf numFmtId="37" fontId="2" fillId="0" borderId="0" xfId="42" applyNumberFormat="1" applyFont="1" applyFill="1" applyBorder="1" applyAlignment="1">
      <alignment/>
    </xf>
    <xf numFmtId="43" fontId="2" fillId="0" borderId="10" xfId="42" applyFont="1" applyFill="1" applyBorder="1" applyAlignment="1">
      <alignment/>
    </xf>
    <xf numFmtId="176" fontId="46" fillId="0" borderId="10" xfId="42" applyNumberFormat="1" applyFont="1" applyFill="1" applyBorder="1" applyAlignment="1">
      <alignment/>
    </xf>
    <xf numFmtId="175" fontId="46" fillId="0" borderId="0" xfId="42" applyNumberFormat="1" applyFont="1" applyFill="1" applyBorder="1" applyAlignment="1">
      <alignment/>
    </xf>
    <xf numFmtId="10" fontId="2" fillId="0" borderId="0" xfId="74" applyNumberFormat="1" applyFont="1" applyFill="1" applyAlignment="1">
      <alignment/>
    </xf>
    <xf numFmtId="173" fontId="11" fillId="0" borderId="0" xfId="0" applyNumberFormat="1" applyFont="1" applyFill="1" applyAlignment="1">
      <alignment/>
    </xf>
    <xf numFmtId="176" fontId="48" fillId="0" borderId="10" xfId="42" applyNumberFormat="1" applyFont="1" applyFill="1" applyBorder="1" applyAlignment="1">
      <alignment/>
    </xf>
    <xf numFmtId="175" fontId="2" fillId="0" borderId="30" xfId="42" applyNumberFormat="1" applyFont="1" applyFill="1" applyBorder="1" applyAlignment="1">
      <alignment/>
    </xf>
    <xf numFmtId="175" fontId="2" fillId="0" borderId="27" xfId="42" applyNumberFormat="1" applyFont="1" applyFill="1" applyBorder="1" applyAlignment="1">
      <alignment/>
    </xf>
    <xf numFmtId="176" fontId="2" fillId="0" borderId="30" xfId="42" applyNumberFormat="1" applyFont="1" applyFill="1" applyBorder="1" applyAlignment="1">
      <alignment/>
    </xf>
    <xf numFmtId="176" fontId="2" fillId="0" borderId="0" xfId="42" applyNumberFormat="1" applyFont="1" applyFill="1" applyBorder="1" applyAlignment="1">
      <alignment/>
    </xf>
    <xf numFmtId="175" fontId="2" fillId="0" borderId="30" xfId="0" applyNumberFormat="1" applyFont="1" applyFill="1" applyBorder="1" applyAlignment="1">
      <alignment/>
    </xf>
    <xf numFmtId="43" fontId="2" fillId="0" borderId="30" xfId="42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0" fontId="2" fillId="0" borderId="3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75" fontId="2" fillId="0" borderId="30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175" fontId="2" fillId="0" borderId="19" xfId="0" applyNumberFormat="1" applyFont="1" applyFill="1" applyBorder="1" applyAlignment="1">
      <alignment horizontal="center"/>
    </xf>
    <xf numFmtId="10" fontId="2" fillId="0" borderId="16" xfId="74" applyNumberFormat="1" applyFont="1" applyFill="1" applyBorder="1" applyAlignment="1">
      <alignment/>
    </xf>
    <xf numFmtId="43" fontId="0" fillId="0" borderId="0" xfId="42" applyFont="1" applyFill="1" applyAlignment="1">
      <alignment/>
    </xf>
    <xf numFmtId="43" fontId="49" fillId="0" borderId="0" xfId="42" applyFont="1" applyFill="1" applyAlignment="1">
      <alignment/>
    </xf>
    <xf numFmtId="176" fontId="0" fillId="0" borderId="0" xfId="66" applyNumberFormat="1" applyFill="1">
      <alignment/>
      <protection/>
    </xf>
    <xf numFmtId="0" fontId="3" fillId="0" borderId="11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175" fontId="46" fillId="0" borderId="10" xfId="42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175" fontId="2" fillId="0" borderId="19" xfId="0" applyNumberFormat="1" applyFont="1" applyFill="1" applyBorder="1" applyAlignment="1">
      <alignment/>
    </xf>
    <xf numFmtId="173" fontId="10" fillId="0" borderId="10" xfId="76" applyNumberFormat="1" applyFont="1" applyFill="1" applyBorder="1" applyAlignment="1">
      <alignment horizontal="center"/>
    </xf>
    <xf numFmtId="176" fontId="0" fillId="0" borderId="0" xfId="42" applyNumberFormat="1" applyFont="1" applyFill="1" applyAlignment="1">
      <alignment/>
    </xf>
    <xf numFmtId="176" fontId="0" fillId="0" borderId="12" xfId="42" applyNumberFormat="1" applyFont="1" applyFill="1" applyBorder="1" applyAlignment="1">
      <alignment/>
    </xf>
    <xf numFmtId="176" fontId="2" fillId="0" borderId="0" xfId="42" applyNumberFormat="1" applyFont="1" applyAlignment="1">
      <alignment horizontal="center"/>
    </xf>
    <xf numFmtId="176" fontId="47" fillId="0" borderId="10" xfId="42" applyNumberFormat="1" applyFont="1" applyFill="1" applyBorder="1" applyAlignment="1">
      <alignment/>
    </xf>
    <xf numFmtId="175" fontId="2" fillId="0" borderId="19" xfId="42" applyNumberFormat="1" applyFont="1" applyFill="1" applyBorder="1" applyAlignment="1">
      <alignment/>
    </xf>
    <xf numFmtId="175" fontId="12" fillId="0" borderId="0" xfId="0" applyNumberFormat="1" applyFont="1" applyFill="1" applyAlignment="1">
      <alignment/>
    </xf>
    <xf numFmtId="0" fontId="3" fillId="20" borderId="0" xfId="0" applyFont="1" applyFill="1" applyAlignment="1">
      <alignment/>
    </xf>
    <xf numFmtId="0" fontId="2" fillId="20" borderId="0" xfId="0" applyFont="1" applyFill="1" applyAlignment="1">
      <alignment/>
    </xf>
    <xf numFmtId="173" fontId="2" fillId="20" borderId="0" xfId="74" applyNumberFormat="1" applyFont="1" applyFill="1" applyAlignment="1">
      <alignment/>
    </xf>
    <xf numFmtId="175" fontId="47" fillId="20" borderId="10" xfId="42" applyNumberFormat="1" applyFont="1" applyFill="1" applyBorder="1" applyAlignment="1">
      <alignment/>
    </xf>
    <xf numFmtId="0" fontId="2" fillId="20" borderId="10" xfId="0" applyFont="1" applyFill="1" applyBorder="1" applyAlignment="1">
      <alignment/>
    </xf>
    <xf numFmtId="175" fontId="47" fillId="20" borderId="0" xfId="42" applyNumberFormat="1" applyFont="1" applyFill="1" applyBorder="1" applyAlignment="1">
      <alignment/>
    </xf>
    <xf numFmtId="175" fontId="2" fillId="20" borderId="10" xfId="0" applyNumberFormat="1" applyFont="1" applyFill="1" applyBorder="1" applyAlignment="1">
      <alignment/>
    </xf>
    <xf numFmtId="10" fontId="2" fillId="20" borderId="0" xfId="74" applyNumberFormat="1" applyFont="1" applyFill="1" applyAlignment="1">
      <alignment/>
    </xf>
    <xf numFmtId="175" fontId="2" fillId="20" borderId="10" xfId="42" applyNumberFormat="1" applyFont="1" applyFill="1" applyBorder="1" applyAlignment="1">
      <alignment/>
    </xf>
    <xf numFmtId="175" fontId="2" fillId="20" borderId="0" xfId="42" applyNumberFormat="1" applyFont="1" applyFill="1" applyBorder="1" applyAlignment="1">
      <alignment/>
    </xf>
    <xf numFmtId="176" fontId="2" fillId="20" borderId="10" xfId="42" applyNumberFormat="1" applyFont="1" applyFill="1" applyBorder="1" applyAlignment="1">
      <alignment/>
    </xf>
    <xf numFmtId="173" fontId="2" fillId="20" borderId="10" xfId="74" applyNumberFormat="1" applyFont="1" applyFill="1" applyBorder="1" applyAlignment="1">
      <alignment/>
    </xf>
    <xf numFmtId="176" fontId="2" fillId="0" borderId="0" xfId="0" applyNumberFormat="1" applyFont="1" applyAlignment="1">
      <alignment/>
    </xf>
    <xf numFmtId="176" fontId="2" fillId="0" borderId="12" xfId="42" applyNumberFormat="1" applyFont="1" applyBorder="1" applyAlignment="1">
      <alignment/>
    </xf>
    <xf numFmtId="175" fontId="3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0" fontId="12" fillId="0" borderId="0" xfId="66" applyFont="1" applyFill="1" applyAlignment="1">
      <alignment horizontal="center"/>
      <protection/>
    </xf>
    <xf numFmtId="0" fontId="12" fillId="0" borderId="0" xfId="66" applyFont="1" applyFill="1">
      <alignment/>
      <protection/>
    </xf>
    <xf numFmtId="0" fontId="12" fillId="0" borderId="0" xfId="66" applyFont="1" applyFill="1" applyAlignment="1">
      <alignment horizontal="left"/>
      <protection/>
    </xf>
    <xf numFmtId="176" fontId="41" fillId="0" borderId="0" xfId="47" applyNumberFormat="1" applyFont="1" applyFill="1" applyAlignment="1">
      <alignment/>
    </xf>
    <xf numFmtId="176" fontId="9" fillId="0" borderId="0" xfId="47" applyNumberFormat="1" applyFont="1" applyFill="1" applyAlignment="1">
      <alignment/>
    </xf>
    <xf numFmtId="176" fontId="4" fillId="0" borderId="0" xfId="47" applyNumberFormat="1" applyFont="1" applyFill="1" applyAlignment="1">
      <alignment horizontal="center"/>
    </xf>
    <xf numFmtId="176" fontId="9" fillId="0" borderId="18" xfId="47" applyNumberFormat="1" applyFont="1" applyFill="1" applyBorder="1" applyAlignment="1">
      <alignment/>
    </xf>
    <xf numFmtId="176" fontId="9" fillId="0" borderId="10" xfId="47" applyNumberFormat="1" applyFont="1" applyFill="1" applyBorder="1" applyAlignment="1">
      <alignment/>
    </xf>
    <xf numFmtId="176" fontId="9" fillId="0" borderId="13" xfId="47" applyNumberFormat="1" applyFont="1" applyFill="1" applyBorder="1" applyAlignment="1">
      <alignment/>
    </xf>
    <xf numFmtId="176" fontId="9" fillId="0" borderId="19" xfId="47" applyNumberFormat="1" applyFont="1" applyFill="1" applyBorder="1" applyAlignment="1">
      <alignment/>
    </xf>
    <xf numFmtId="176" fontId="9" fillId="0" borderId="11" xfId="47" applyNumberFormat="1" applyFont="1" applyFill="1" applyBorder="1" applyAlignment="1">
      <alignment/>
    </xf>
    <xf numFmtId="176" fontId="9" fillId="0" borderId="12" xfId="47" applyNumberFormat="1" applyFont="1" applyFill="1" applyBorder="1" applyAlignment="1">
      <alignment/>
    </xf>
    <xf numFmtId="9" fontId="0" fillId="0" borderId="0" xfId="78" applyFont="1" applyFill="1" applyAlignment="1">
      <alignment/>
    </xf>
    <xf numFmtId="175" fontId="10" fillId="0" borderId="0" xfId="47" applyNumberFormat="1" applyFont="1" applyFill="1" applyAlignment="1">
      <alignment/>
    </xf>
    <xf numFmtId="0" fontId="10" fillId="0" borderId="0" xfId="0" applyFont="1" applyFill="1" applyAlignment="1">
      <alignment/>
    </xf>
    <xf numFmtId="176" fontId="9" fillId="0" borderId="14" xfId="47" applyNumberFormat="1" applyFont="1" applyFill="1" applyBorder="1" applyAlignment="1">
      <alignment/>
    </xf>
    <xf numFmtId="43" fontId="9" fillId="0" borderId="0" xfId="47" applyFont="1" applyFill="1" applyBorder="1" applyAlignment="1">
      <alignment/>
    </xf>
    <xf numFmtId="176" fontId="9" fillId="0" borderId="0" xfId="47" applyNumberFormat="1" applyFont="1" applyFill="1" applyBorder="1" applyAlignment="1">
      <alignment/>
    </xf>
    <xf numFmtId="176" fontId="34" fillId="0" borderId="0" xfId="47" applyNumberFormat="1" applyFont="1" applyFill="1" applyAlignment="1">
      <alignment/>
    </xf>
    <xf numFmtId="43" fontId="34" fillId="0" borderId="0" xfId="47" applyFont="1" applyFill="1" applyAlignment="1">
      <alignment/>
    </xf>
    <xf numFmtId="43" fontId="19" fillId="0" borderId="0" xfId="47" applyFont="1" applyFill="1" applyAlignment="1">
      <alignment/>
    </xf>
    <xf numFmtId="176" fontId="4" fillId="0" borderId="0" xfId="47" applyNumberFormat="1" applyFont="1" applyFill="1" applyAlignment="1">
      <alignment/>
    </xf>
    <xf numFmtId="186" fontId="4" fillId="0" borderId="0" xfId="47" applyNumberFormat="1" applyFont="1" applyFill="1" applyAlignment="1">
      <alignment/>
    </xf>
    <xf numFmtId="43" fontId="10" fillId="0" borderId="0" xfId="47" applyFont="1" applyFill="1" applyAlignment="1">
      <alignment/>
    </xf>
    <xf numFmtId="176" fontId="11" fillId="0" borderId="0" xfId="47" applyNumberFormat="1" applyFont="1" applyAlignment="1">
      <alignment/>
    </xf>
    <xf numFmtId="176" fontId="2" fillId="0" borderId="0" xfId="47" applyNumberFormat="1" applyFont="1" applyFill="1" applyAlignment="1">
      <alignment horizontal="center"/>
    </xf>
    <xf numFmtId="176" fontId="2" fillId="0" borderId="11" xfId="47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1" xfId="44"/>
    <cellStyle name="Comma 2" xfId="45"/>
    <cellStyle name="Comma 2 2" xfId="46"/>
    <cellStyle name="Comma 3" xfId="47"/>
    <cellStyle name="Comma 6" xfId="48"/>
    <cellStyle name="Comma 7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5" xfId="63"/>
    <cellStyle name="Normal 17" xfId="64"/>
    <cellStyle name="Normal 19" xfId="65"/>
    <cellStyle name="Normal 2" xfId="66"/>
    <cellStyle name="Normal 2 2" xfId="67"/>
    <cellStyle name="Normal 24" xfId="68"/>
    <cellStyle name="Normal 3" xfId="69"/>
    <cellStyle name="Normal 37" xfId="70"/>
    <cellStyle name="Normal 4" xfId="71"/>
    <cellStyle name="Note" xfId="72"/>
    <cellStyle name="Output" xfId="73"/>
    <cellStyle name="Percent" xfId="74"/>
    <cellStyle name="Percent 14" xfId="75"/>
    <cellStyle name="Percent 2" xfId="76"/>
    <cellStyle name="Percent 2 2" xfId="77"/>
    <cellStyle name="Percent 3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Y'S%20DOCUMENTS\QL%20Summary%20results%202005\4th%20qtr%2031.3.2005\QL%20qtr%20announcement-1.4.04%20to%2031.3.2005-26.5.05-Y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QL%20Summary%20Results%202011\QL-30.6.10-Consol%20WIP\QLres-QLFS%20consol%20AWP-30.6.10\QLRE-QLFS-Consol%20AWP-30.6.2010-FY-Aug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reddieyap\Local%20Settings\Temporary%20Internet%20Files\Content.Outlook\TEJH3J4U\QLRE%20Cash%20Flow%20Jun'12%20(4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QL%20Summary%20Results%202013\Consol%20AWP%2031.12.2012\Consol%20AWP%20prepared%20by%20MIke\QLFS%20-%20QLRE%2031.12.1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reddieyap\Local%20Settings\Temporary%20Internet%20Files\Content.Outlook\TEJH3J4U\QL%20Qtrly%20announcement-3rd%20quarter%2031%2012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PL-31.3.2005-final"/>
      <sheetName val="KLSE-Qtrly Notes-31.3.2005-fina"/>
      <sheetName val="Notes to IFS-31.3.2005-final"/>
      <sheetName val="Condensed CFS-31.3.2005-final"/>
      <sheetName val="Condensed BS-31.3.2005-final"/>
      <sheetName val="Condensed Equity-31.3.2005-fina"/>
    </sheetNames>
    <sheetDataSet>
      <sheetData sheetId="0">
        <row r="44">
          <cell r="F44" t="str">
            <v>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the group-FRS"/>
      <sheetName val="QLRE - June-2010 crn adj"/>
      <sheetName val="QLFS-ConPL-30.6.2010"/>
      <sheetName val="QLR CF-March2010-KPMG"/>
      <sheetName val="QLFS-ConBS-30.6.2010"/>
      <sheetName val="QLR Group CF-30.6.10"/>
      <sheetName val="QLRE Borrowing Notes-30.6.2010"/>
      <sheetName val="QLRE - 31.03.10 crn adj-kpmg"/>
      <sheetName val="QLFE - MI 30.6.10"/>
      <sheetName val="Add Adjustments 14.05.2010"/>
      <sheetName val="QLFS-ConPL-31.03.10-per kpmg"/>
      <sheetName val="QLRes-div income-June2010"/>
      <sheetName val="QLFS-div income-June2010"/>
      <sheetName val="QLFS Current adj-31.03.10-kpmg"/>
      <sheetName val="QLRE-QLFS-Tax Notes-30.6.2010"/>
      <sheetName val="QLFS Current adj-30.6.10"/>
      <sheetName val="QLRE-interco trans-June 2010"/>
      <sheetName val="QLF-interco trans-30.6.2010"/>
      <sheetName val="QLRes-div income-31.3.10"/>
      <sheetName val="QLFS-Dividend income-31.3.2010"/>
      <sheetName val="Invest in Sub-31.3.2010"/>
      <sheetName val="QLFS-Invest in sub-Mar2010"/>
      <sheetName val="QLFS-analysis of PBT"/>
      <sheetName val="Indahgrain-30.6.10"/>
      <sheetName val="Increase in invest insub-sep'09"/>
      <sheetName val="QLres-invest in Sub-sep09"/>
      <sheetName val=" QLFS Per Adj-up to 2008"/>
      <sheetName val="QLFS Per Adj-31.3.09"/>
      <sheetName val="QLRE Per Adj-to 31.3.08"/>
      <sheetName val=" QLRE - per adj (BS)-31.3.09"/>
      <sheetName val="F6.04 - BS"/>
      <sheetName val="F6.05 - PL"/>
      <sheetName val="Sheet3"/>
    </sheetNames>
    <sheetDataSet>
      <sheetData sheetId="4">
        <row r="86">
          <cell r="AE86">
            <v>341852944.34596354</v>
          </cell>
        </row>
        <row r="91">
          <cell r="AE91">
            <v>56671769.06398166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LR Group CF-Q1 30.6.12"/>
      <sheetName val="QLR Group CF - Q1 2012"/>
    </sheetNames>
    <sheetDataSet>
      <sheetData sheetId="0">
        <row r="101">
          <cell r="F101">
            <v>87642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tained profit"/>
      <sheetName val="QLFS-ConBS-31.12.2012"/>
      <sheetName val="QLFS-ConPL-31.12.2012"/>
      <sheetName val="QLRE - Dec2012 current adj"/>
      <sheetName val="QLFS Current adj-Dec2012"/>
      <sheetName val="Indahgrain-31.12.12"/>
      <sheetName val="QLRE-Per-Adj Mar'12"/>
      <sheetName val="QLFE - MI 31.12.12"/>
      <sheetName val="QLFS Per-adj Mar'12"/>
      <sheetName val="QLRes-div income-March2013"/>
      <sheetName val="QLFS-div income-March2013"/>
      <sheetName val="QLFS Per-ADJ - 31.3.2011"/>
      <sheetName val="QLRE-interco trans-31.03.11-csc"/>
      <sheetName val="QLRE - Per-ADJ 31.3.2011"/>
      <sheetName val="QLRE-QLFS-Tax Notes-31.3.2011"/>
      <sheetName val="QLRE Borrowing Notes-31.3.2011"/>
      <sheetName val="QLR Group-31.3.2010"/>
      <sheetName val="QLR CF-March2010-KPMG"/>
      <sheetName val="QLRE - 31.03.10 crn adj-kpmg"/>
      <sheetName val="QLRE - 31.03.11 perm adj"/>
      <sheetName val="Add Adjustments 14.05.2010"/>
      <sheetName val="QLFS-ConPL-31.03.10-per kpmg"/>
      <sheetName val="QLFS Current adj-31.03.10-kpmg"/>
      <sheetName val="QLFS Per Adj-31.3.09"/>
      <sheetName val="QLRes-div income-31.3.10"/>
      <sheetName val="QLFS-Dividend income-31.3.2010"/>
      <sheetName val="Invest in Sub-31.3.2010"/>
      <sheetName val="QLFS-Invest in sub-Mar2010"/>
      <sheetName val="QLFS-analysis of PBT"/>
      <sheetName val="Increase in invest insub-sep'09"/>
      <sheetName val="QLres-invest in Sub-sep09"/>
      <sheetName val=" QLFS Per Adj-up to 2008"/>
      <sheetName val="QLRE Per Adj-to 31.3.08"/>
      <sheetName val=" QLRE - per adj (BS)-31.3.09"/>
      <sheetName val="F6.04 - BS"/>
      <sheetName val="F6.05 - PL"/>
      <sheetName val="Sheet3"/>
    </sheetNames>
    <sheetDataSet>
      <sheetData sheetId="1">
        <row r="81">
          <cell r="AJ81">
            <v>208000516.68670696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LSE notes-31.12.2012"/>
      <sheetName val="Condensed IS-31.12.2012"/>
      <sheetName val="Condensed SCI-31.12.2012"/>
      <sheetName val="Condensed BS-31.12.2012"/>
      <sheetName val="Condensed Equity-31.12.2012"/>
      <sheetName val="IFS Notes-31.12.2012"/>
      <sheetName val="Condensed CF-31.12.2012"/>
    </sheetNames>
    <sheetDataSet>
      <sheetData sheetId="0">
        <row r="156">
          <cell r="F156">
            <v>832000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zoomScale="75" zoomScaleNormal="75" zoomScalePageLayoutView="0" workbookViewId="0" topLeftCell="A1">
      <pane xSplit="6" ySplit="11" topLeftCell="G1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L38" sqref="L38"/>
    </sheetView>
  </sheetViews>
  <sheetFormatPr defaultColWidth="9.140625" defaultRowHeight="12.75"/>
  <cols>
    <col min="1" max="2" width="9.140625" style="26" customWidth="1"/>
    <col min="3" max="3" width="13.140625" style="26" customWidth="1"/>
    <col min="4" max="4" width="20.421875" style="26" customWidth="1"/>
    <col min="5" max="5" width="10.28125" style="26" bestFit="1" customWidth="1"/>
    <col min="6" max="6" width="12.28125" style="26" customWidth="1"/>
    <col min="7" max="7" width="22.140625" style="26" customWidth="1"/>
    <col min="8" max="8" width="10.28125" style="26" customWidth="1"/>
    <col min="9" max="9" width="21.00390625" style="26" customWidth="1"/>
    <col min="10" max="10" width="12.00390625" style="26" customWidth="1"/>
    <col min="11" max="11" width="13.421875" style="26" customWidth="1"/>
    <col min="12" max="12" width="18.28125" style="26" customWidth="1"/>
    <col min="13" max="13" width="12.00390625" style="26" customWidth="1"/>
    <col min="14" max="14" width="24.8515625" style="26" customWidth="1"/>
    <col min="15" max="15" width="10.57421875" style="26" customWidth="1"/>
    <col min="16" max="16384" width="9.140625" style="26" customWidth="1"/>
  </cols>
  <sheetData>
    <row r="1" s="83" customFormat="1" ht="26.25">
      <c r="A1" s="82" t="s">
        <v>227</v>
      </c>
    </row>
    <row r="2" s="83" customFormat="1" ht="23.25">
      <c r="A2" s="84" t="s">
        <v>3</v>
      </c>
    </row>
    <row r="3" s="83" customFormat="1" ht="23.25">
      <c r="A3" s="85"/>
    </row>
    <row r="4" s="83" customFormat="1" ht="23.25">
      <c r="A4" s="84" t="s">
        <v>291</v>
      </c>
    </row>
    <row r="5" s="83" customFormat="1" ht="23.25">
      <c r="A5" s="85"/>
    </row>
    <row r="6" s="83" customFormat="1" ht="23.25">
      <c r="A6" s="85"/>
    </row>
    <row r="7" spans="1:14" s="83" customFormat="1" ht="23.25">
      <c r="A7" s="86" t="s">
        <v>300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5.75">
      <c r="A8" s="260"/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</row>
    <row r="9" spans="1:14" s="37" customFormat="1" ht="18.75">
      <c r="A9" s="57"/>
      <c r="B9" s="57"/>
      <c r="C9" s="57"/>
      <c r="D9" s="57"/>
      <c r="E9" s="57"/>
      <c r="F9" s="57"/>
      <c r="G9" s="262"/>
      <c r="H9" s="57"/>
      <c r="I9" s="313"/>
      <c r="J9" s="263"/>
      <c r="K9" s="57"/>
      <c r="L9" s="262"/>
      <c r="M9" s="57"/>
      <c r="N9" s="313"/>
    </row>
    <row r="10" spans="1:14" s="37" customFormat="1" ht="18.75">
      <c r="A10" s="57"/>
      <c r="B10" s="57"/>
      <c r="C10" s="57"/>
      <c r="D10" s="57"/>
      <c r="E10" s="57"/>
      <c r="F10" s="57"/>
      <c r="G10" s="369" t="s">
        <v>4</v>
      </c>
      <c r="H10" s="370"/>
      <c r="I10" s="371"/>
      <c r="J10" s="263"/>
      <c r="K10" s="29"/>
      <c r="L10" s="369" t="s">
        <v>5</v>
      </c>
      <c r="M10" s="370"/>
      <c r="N10" s="371"/>
    </row>
    <row r="11" spans="1:14" s="37" customFormat="1" ht="18.75">
      <c r="A11" s="57"/>
      <c r="B11" s="57"/>
      <c r="C11" s="57"/>
      <c r="D11" s="57"/>
      <c r="E11" s="57"/>
      <c r="F11" s="57"/>
      <c r="G11" s="264" t="s">
        <v>6</v>
      </c>
      <c r="H11" s="265"/>
      <c r="I11" s="265" t="s">
        <v>7</v>
      </c>
      <c r="J11" s="263"/>
      <c r="K11" s="29"/>
      <c r="L11" s="265" t="s">
        <v>6</v>
      </c>
      <c r="M11" s="266"/>
      <c r="N11" s="265" t="s">
        <v>8</v>
      </c>
    </row>
    <row r="12" spans="1:14" s="37" customFormat="1" ht="18.75">
      <c r="A12" s="57"/>
      <c r="B12" s="57"/>
      <c r="C12" s="57"/>
      <c r="D12" s="57"/>
      <c r="E12" s="57"/>
      <c r="F12" s="57"/>
      <c r="G12" s="267" t="s">
        <v>9</v>
      </c>
      <c r="H12" s="268"/>
      <c r="I12" s="268" t="s">
        <v>9</v>
      </c>
      <c r="J12" s="263"/>
      <c r="K12" s="29"/>
      <c r="L12" s="269" t="s">
        <v>9</v>
      </c>
      <c r="M12" s="270"/>
      <c r="N12" s="269" t="s">
        <v>10</v>
      </c>
    </row>
    <row r="13" spans="1:14" s="37" customFormat="1" ht="18.75">
      <c r="A13" s="57"/>
      <c r="B13" s="57"/>
      <c r="C13" s="57"/>
      <c r="D13" s="57"/>
      <c r="E13" s="57"/>
      <c r="F13" s="57"/>
      <c r="G13" s="271" t="s">
        <v>301</v>
      </c>
      <c r="H13" s="269"/>
      <c r="I13" s="265" t="s">
        <v>301</v>
      </c>
      <c r="J13" s="263"/>
      <c r="K13" s="29"/>
      <c r="L13" s="265" t="s">
        <v>11</v>
      </c>
      <c r="M13" s="266"/>
      <c r="N13" s="265" t="s">
        <v>12</v>
      </c>
    </row>
    <row r="14" spans="1:14" s="37" customFormat="1" ht="18.75">
      <c r="A14" s="57"/>
      <c r="B14" s="57"/>
      <c r="C14" s="57"/>
      <c r="D14" s="57"/>
      <c r="E14" s="57"/>
      <c r="F14" s="57"/>
      <c r="G14" s="264" t="s">
        <v>302</v>
      </c>
      <c r="H14" s="269"/>
      <c r="I14" s="269" t="s">
        <v>303</v>
      </c>
      <c r="J14" s="263"/>
      <c r="K14" s="29"/>
      <c r="L14" s="264" t="s">
        <v>247</v>
      </c>
      <c r="M14" s="269"/>
      <c r="N14" s="269" t="s">
        <v>228</v>
      </c>
    </row>
    <row r="15" spans="1:14" s="37" customFormat="1" ht="18.75">
      <c r="A15" s="57"/>
      <c r="B15" s="57"/>
      <c r="C15" s="57"/>
      <c r="D15" s="57"/>
      <c r="E15" s="57"/>
      <c r="F15" s="272" t="s">
        <v>168</v>
      </c>
      <c r="G15" s="273" t="s">
        <v>294</v>
      </c>
      <c r="H15" s="270"/>
      <c r="I15" s="314" t="s">
        <v>295</v>
      </c>
      <c r="J15" s="274"/>
      <c r="K15" s="272" t="s">
        <v>168</v>
      </c>
      <c r="L15" s="273" t="s">
        <v>294</v>
      </c>
      <c r="M15" s="270"/>
      <c r="N15" s="314" t="s">
        <v>295</v>
      </c>
    </row>
    <row r="16" spans="1:14" s="37" customFormat="1" ht="37.5" customHeight="1">
      <c r="A16" s="57"/>
      <c r="B16" s="57"/>
      <c r="C16" s="57"/>
      <c r="D16" s="57"/>
      <c r="E16" s="57"/>
      <c r="F16" s="275" t="s">
        <v>169</v>
      </c>
      <c r="G16" s="267" t="s">
        <v>2</v>
      </c>
      <c r="H16" s="268"/>
      <c r="I16" s="268" t="s">
        <v>2</v>
      </c>
      <c r="J16" s="263"/>
      <c r="K16" s="275" t="s">
        <v>169</v>
      </c>
      <c r="L16" s="268" t="s">
        <v>2</v>
      </c>
      <c r="M16" s="276"/>
      <c r="N16" s="268" t="s">
        <v>2</v>
      </c>
    </row>
    <row r="17" spans="1:14" s="37" customFormat="1" ht="18.75">
      <c r="A17" s="57"/>
      <c r="B17" s="57"/>
      <c r="C17" s="57"/>
      <c r="D17" s="57"/>
      <c r="E17" s="57"/>
      <c r="F17" s="57"/>
      <c r="G17" s="277"/>
      <c r="H17" s="277"/>
      <c r="I17" s="315"/>
      <c r="J17" s="278"/>
      <c r="K17" s="272"/>
      <c r="L17" s="279"/>
      <c r="M17" s="280"/>
      <c r="N17" s="280"/>
    </row>
    <row r="18" spans="1:14" s="37" customFormat="1" ht="18.75">
      <c r="A18" s="57"/>
      <c r="B18" s="57"/>
      <c r="C18" s="57"/>
      <c r="D18" s="57"/>
      <c r="E18" s="57"/>
      <c r="F18" s="57"/>
      <c r="G18" s="280"/>
      <c r="H18" s="280"/>
      <c r="I18" s="280"/>
      <c r="J18" s="278"/>
      <c r="K18" s="57"/>
      <c r="L18" s="280"/>
      <c r="M18" s="280"/>
      <c r="N18" s="280"/>
    </row>
    <row r="19" spans="1:14" s="37" customFormat="1" ht="21">
      <c r="A19" s="57"/>
      <c r="B19" s="326" t="s">
        <v>13</v>
      </c>
      <c r="C19" s="327"/>
      <c r="D19" s="327"/>
      <c r="E19" s="327"/>
      <c r="F19" s="328">
        <f>SUM(G19-I19)/I19</f>
        <v>0.075998075998076</v>
      </c>
      <c r="G19" s="329">
        <v>536880</v>
      </c>
      <c r="H19" s="330"/>
      <c r="I19" s="329">
        <v>498960</v>
      </c>
      <c r="J19" s="331"/>
      <c r="K19" s="328">
        <f>SUM(L19-N19)/N19</f>
        <v>0.09327873022335811</v>
      </c>
      <c r="L19" s="329">
        <v>1583844.9225406114</v>
      </c>
      <c r="M19" s="332"/>
      <c r="N19" s="329">
        <v>1448711</v>
      </c>
    </row>
    <row r="20" spans="1:14" s="37" customFormat="1" ht="18.75">
      <c r="A20" s="57"/>
      <c r="B20" s="29"/>
      <c r="C20" s="57"/>
      <c r="D20" s="57"/>
      <c r="E20" s="57"/>
      <c r="F20" s="284"/>
      <c r="G20" s="280"/>
      <c r="H20" s="280"/>
      <c r="I20" s="285"/>
      <c r="J20" s="286"/>
      <c r="K20" s="284"/>
      <c r="L20" s="283"/>
      <c r="M20" s="283"/>
      <c r="N20" s="285"/>
    </row>
    <row r="21" spans="1:14" s="37" customFormat="1" ht="18.75">
      <c r="A21" s="57"/>
      <c r="B21" s="29"/>
      <c r="C21" s="57"/>
      <c r="D21" s="57"/>
      <c r="E21" s="57"/>
      <c r="F21" s="284"/>
      <c r="G21" s="280"/>
      <c r="H21" s="280"/>
      <c r="I21" s="285"/>
      <c r="J21" s="286"/>
      <c r="K21" s="284"/>
      <c r="L21" s="283"/>
      <c r="M21" s="283"/>
      <c r="N21" s="285"/>
    </row>
    <row r="22" spans="1:14" s="37" customFormat="1" ht="18.75">
      <c r="A22" s="57"/>
      <c r="B22" s="29" t="s">
        <v>14</v>
      </c>
      <c r="C22" s="57"/>
      <c r="D22" s="57"/>
      <c r="E22" s="57"/>
      <c r="F22" s="281">
        <f>SUM(G22-I22)/I22</f>
        <v>-0.030758877293221132</v>
      </c>
      <c r="G22" s="285">
        <f>SUM(G32-G28-G26-G30-G24)</f>
        <v>62424.9437490528</v>
      </c>
      <c r="H22" s="280"/>
      <c r="I22" s="285">
        <f>SUM(I32-I28-I26-I30-I24)</f>
        <v>64406</v>
      </c>
      <c r="J22" s="286"/>
      <c r="K22" s="281">
        <f>SUM(L22-N22)/N22</f>
        <v>0.05711037477764027</v>
      </c>
      <c r="L22" s="285">
        <f>SUM(L32-L28-L26-L30-L24)</f>
        <v>191220.69569352735</v>
      </c>
      <c r="M22" s="283"/>
      <c r="N22" s="285">
        <v>180890</v>
      </c>
    </row>
    <row r="23" spans="1:14" s="37" customFormat="1" ht="18.75">
      <c r="A23" s="57"/>
      <c r="B23" s="29"/>
      <c r="C23" s="57"/>
      <c r="D23" s="57"/>
      <c r="E23" s="57"/>
      <c r="F23" s="281"/>
      <c r="G23" s="280"/>
      <c r="H23" s="280"/>
      <c r="I23" s="285"/>
      <c r="J23" s="286"/>
      <c r="K23" s="281"/>
      <c r="L23" s="287"/>
      <c r="M23" s="283"/>
      <c r="N23" s="285"/>
    </row>
    <row r="24" spans="1:14" s="37" customFormat="1" ht="18.75">
      <c r="A24" s="57"/>
      <c r="B24" s="29" t="s">
        <v>15</v>
      </c>
      <c r="C24" s="57"/>
      <c r="D24" s="57"/>
      <c r="E24" s="57"/>
      <c r="F24" s="281">
        <f>SUM(G24-I24)/I24</f>
        <v>0.158826152043933</v>
      </c>
      <c r="G24" s="287">
        <v>-16875.985252215796</v>
      </c>
      <c r="H24" s="280"/>
      <c r="I24" s="287">
        <v>-14563</v>
      </c>
      <c r="J24" s="286"/>
      <c r="K24" s="281">
        <f>SUM(L24-N24)/N24</f>
        <v>0.14448608744055239</v>
      </c>
      <c r="L24" s="287">
        <v>-46624.07423015322</v>
      </c>
      <c r="M24" s="283"/>
      <c r="N24" s="287">
        <v>-40738</v>
      </c>
    </row>
    <row r="25" spans="1:14" s="37" customFormat="1" ht="18.75">
      <c r="A25" s="57"/>
      <c r="B25" s="29"/>
      <c r="C25" s="57"/>
      <c r="D25" s="57"/>
      <c r="E25" s="57"/>
      <c r="F25" s="284"/>
      <c r="G25" s="288"/>
      <c r="H25" s="280"/>
      <c r="I25" s="288"/>
      <c r="J25" s="289"/>
      <c r="K25" s="284"/>
      <c r="L25" s="287"/>
      <c r="M25" s="283"/>
      <c r="N25" s="285"/>
    </row>
    <row r="26" spans="1:14" s="37" customFormat="1" ht="18.75">
      <c r="A26" s="57"/>
      <c r="B26" s="29" t="s">
        <v>16</v>
      </c>
      <c r="C26" s="57"/>
      <c r="D26" s="57"/>
      <c r="E26" s="57"/>
      <c r="F26" s="281">
        <f>SUM(G26-I26)/I26</f>
        <v>-0.33444041367378646</v>
      </c>
      <c r="G26" s="288">
        <v>466.5572700146757</v>
      </c>
      <c r="H26" s="280"/>
      <c r="I26" s="288">
        <v>701</v>
      </c>
      <c r="J26" s="289"/>
      <c r="K26" s="281">
        <f>SUM(L26-N26)/N26</f>
        <v>0.007164164458536329</v>
      </c>
      <c r="L26" s="287">
        <v>1273.05550387559</v>
      </c>
      <c r="M26" s="283"/>
      <c r="N26" s="285">
        <v>1264</v>
      </c>
    </row>
    <row r="27" spans="1:14" s="37" customFormat="1" ht="18.75">
      <c r="A27" s="57"/>
      <c r="B27" s="29"/>
      <c r="C27" s="57"/>
      <c r="D27" s="57"/>
      <c r="E27" s="57"/>
      <c r="F27" s="284"/>
      <c r="G27" s="280"/>
      <c r="H27" s="280"/>
      <c r="I27" s="288"/>
      <c r="J27" s="289"/>
      <c r="K27" s="284"/>
      <c r="L27" s="290"/>
      <c r="M27" s="283"/>
      <c r="N27" s="288"/>
    </row>
    <row r="28" spans="1:14" s="37" customFormat="1" ht="18.75">
      <c r="A28" s="57"/>
      <c r="B28" s="29" t="s">
        <v>209</v>
      </c>
      <c r="C28" s="57"/>
      <c r="D28" s="57"/>
      <c r="E28" s="57"/>
      <c r="F28" s="281">
        <f>SUM(G28-I28)/I28</f>
        <v>0.22716541537707666</v>
      </c>
      <c r="G28" s="287">
        <v>-7375.264146416231</v>
      </c>
      <c r="H28" s="280"/>
      <c r="I28" s="287">
        <v>-6010</v>
      </c>
      <c r="J28" s="289"/>
      <c r="K28" s="281">
        <f>SUM(L28-N28)/N28</f>
        <v>0.25934364488449013</v>
      </c>
      <c r="L28" s="287">
        <v>-20683.460023582866</v>
      </c>
      <c r="M28" s="283"/>
      <c r="N28" s="287">
        <v>-16424</v>
      </c>
    </row>
    <row r="29" spans="1:14" s="37" customFormat="1" ht="18.75">
      <c r="A29" s="57"/>
      <c r="B29" s="29"/>
      <c r="C29" s="57"/>
      <c r="D29" s="57"/>
      <c r="E29" s="57"/>
      <c r="F29" s="281"/>
      <c r="G29" s="280"/>
      <c r="H29" s="280"/>
      <c r="I29" s="288"/>
      <c r="J29" s="289"/>
      <c r="K29" s="284"/>
      <c r="L29" s="290"/>
      <c r="M29" s="283"/>
      <c r="N29" s="288"/>
    </row>
    <row r="30" spans="1:14" s="37" customFormat="1" ht="21">
      <c r="A30" s="57"/>
      <c r="B30" s="29" t="s">
        <v>240</v>
      </c>
      <c r="C30" s="57"/>
      <c r="D30" s="57"/>
      <c r="E30" s="57"/>
      <c r="F30" s="281"/>
      <c r="G30" s="291">
        <v>2219.2602940652873</v>
      </c>
      <c r="H30" s="280"/>
      <c r="I30" s="316">
        <v>1862</v>
      </c>
      <c r="J30" s="292"/>
      <c r="K30" s="281"/>
      <c r="L30" s="291">
        <v>5492.166648696612</v>
      </c>
      <c r="M30" s="283"/>
      <c r="N30" s="316">
        <v>5374</v>
      </c>
    </row>
    <row r="31" spans="1:14" s="37" customFormat="1" ht="18.75">
      <c r="A31" s="57"/>
      <c r="B31" s="29"/>
      <c r="C31" s="57"/>
      <c r="D31" s="57"/>
      <c r="E31" s="57"/>
      <c r="F31" s="284"/>
      <c r="G31" s="280"/>
      <c r="H31" s="280"/>
      <c r="I31" s="285"/>
      <c r="J31" s="286"/>
      <c r="K31" s="284"/>
      <c r="L31" s="290"/>
      <c r="M31" s="283"/>
      <c r="N31" s="285"/>
    </row>
    <row r="32" spans="1:14" s="37" customFormat="1" ht="19.5" thickBot="1">
      <c r="A32" s="57"/>
      <c r="B32" s="326" t="s">
        <v>17</v>
      </c>
      <c r="C32" s="327"/>
      <c r="D32" s="327"/>
      <c r="E32" s="327"/>
      <c r="F32" s="333">
        <f>SUM(G32-I32)/I32</f>
        <v>-0.11933115107981865</v>
      </c>
      <c r="G32" s="334">
        <v>40859.511914500734</v>
      </c>
      <c r="H32" s="334"/>
      <c r="I32" s="334">
        <v>46396</v>
      </c>
      <c r="J32" s="335"/>
      <c r="K32" s="333">
        <f>SUM(L32-N32)/N32</f>
        <v>0.0023962044732787806</v>
      </c>
      <c r="L32" s="336">
        <v>130678.38359236346</v>
      </c>
      <c r="M32" s="334"/>
      <c r="N32" s="334">
        <f>SUM(N22:N30)</f>
        <v>130366</v>
      </c>
    </row>
    <row r="33" spans="1:15" s="37" customFormat="1" ht="31.5">
      <c r="A33" s="57"/>
      <c r="B33" s="29"/>
      <c r="C33" s="57"/>
      <c r="D33" s="57"/>
      <c r="E33" s="57"/>
      <c r="F33" s="284"/>
      <c r="G33" s="280"/>
      <c r="H33" s="108" t="s">
        <v>173</v>
      </c>
      <c r="I33" s="285"/>
      <c r="J33" s="136" t="s">
        <v>173</v>
      </c>
      <c r="K33" s="284"/>
      <c r="L33" s="290"/>
      <c r="M33" s="108" t="s">
        <v>173</v>
      </c>
      <c r="N33" s="285"/>
      <c r="O33" s="108" t="s">
        <v>173</v>
      </c>
    </row>
    <row r="34" spans="1:15" s="37" customFormat="1" ht="21.75" thickBot="1">
      <c r="A34" s="57"/>
      <c r="B34" s="29" t="s">
        <v>18</v>
      </c>
      <c r="C34" s="57"/>
      <c r="D34" s="275"/>
      <c r="E34" s="293"/>
      <c r="F34" s="294"/>
      <c r="G34" s="295">
        <v>-7598.175364587818</v>
      </c>
      <c r="H34" s="133">
        <f>-SUM(G34/G32)</f>
        <v>0.18595854449967825</v>
      </c>
      <c r="I34" s="295">
        <v>-9497</v>
      </c>
      <c r="J34" s="309">
        <f>-SUM(I34/I32)</f>
        <v>0.20469437020432796</v>
      </c>
      <c r="K34" s="294"/>
      <c r="L34" s="295">
        <v>-25406.13486339479</v>
      </c>
      <c r="M34" s="133">
        <f>-SUM(L34/L32)</f>
        <v>0.19441727212242213</v>
      </c>
      <c r="N34" s="291">
        <v>-25091</v>
      </c>
      <c r="O34" s="133">
        <f>-SUM(N34/N32)</f>
        <v>0.19246582697942716</v>
      </c>
    </row>
    <row r="35" spans="1:15" s="37" customFormat="1" ht="19.5" thickBot="1">
      <c r="A35" s="57"/>
      <c r="B35" s="29" t="s">
        <v>146</v>
      </c>
      <c r="C35" s="57"/>
      <c r="D35" s="57"/>
      <c r="E35" s="57"/>
      <c r="F35" s="281">
        <f>SUM(G35-I35)/I35</f>
        <v>-0.09858433697626184</v>
      </c>
      <c r="G35" s="296">
        <f>SUM(G32:G34)</f>
        <v>33261.336549912914</v>
      </c>
      <c r="H35" s="285"/>
      <c r="I35" s="296">
        <f>SUM(I32:I34)</f>
        <v>36899</v>
      </c>
      <c r="J35" s="285"/>
      <c r="K35" s="281">
        <f>SUM(L35-N35)/N35</f>
        <v>-2.613413470749248E-05</v>
      </c>
      <c r="L35" s="296">
        <f>SUM(L32:L34)</f>
        <v>105272.24872896867</v>
      </c>
      <c r="M35" s="285"/>
      <c r="N35" s="296">
        <f>SUM(N32:N34)</f>
        <v>105275</v>
      </c>
      <c r="O35" s="285"/>
    </row>
    <row r="36" spans="1:15" s="37" customFormat="1" ht="19.5" thickTop="1">
      <c r="A36" s="57"/>
      <c r="B36" s="29"/>
      <c r="C36" s="57"/>
      <c r="D36" s="57"/>
      <c r="E36" s="57"/>
      <c r="F36" s="284"/>
      <c r="G36" s="280"/>
      <c r="H36" s="280"/>
      <c r="I36" s="285"/>
      <c r="J36" s="280"/>
      <c r="K36" s="284"/>
      <c r="L36" s="283"/>
      <c r="M36" s="280"/>
      <c r="N36" s="285"/>
      <c r="O36" s="280"/>
    </row>
    <row r="37" spans="1:15" s="37" customFormat="1" ht="18.75">
      <c r="A37" s="57"/>
      <c r="B37" s="29" t="s">
        <v>147</v>
      </c>
      <c r="C37" s="57"/>
      <c r="D37" s="57"/>
      <c r="E37" s="57"/>
      <c r="F37" s="284"/>
      <c r="G37" s="280"/>
      <c r="H37" s="280"/>
      <c r="I37" s="285"/>
      <c r="J37" s="280"/>
      <c r="K37" s="284"/>
      <c r="L37" s="283"/>
      <c r="M37" s="280"/>
      <c r="N37" s="285"/>
      <c r="O37" s="280"/>
    </row>
    <row r="38" spans="1:15" s="37" customFormat="1" ht="19.5" thickBot="1">
      <c r="A38" s="57"/>
      <c r="B38" s="326" t="s">
        <v>148</v>
      </c>
      <c r="C38" s="327"/>
      <c r="D38" s="327"/>
      <c r="E38" s="327"/>
      <c r="F38" s="328">
        <f>SUM(G38-I38)/I38</f>
        <v>-0.08382423724713473</v>
      </c>
      <c r="G38" s="336">
        <f>SUM(G35-G39)</f>
        <v>31535.685929716376</v>
      </c>
      <c r="H38" s="328"/>
      <c r="I38" s="336">
        <v>34421</v>
      </c>
      <c r="J38" s="337"/>
      <c r="K38" s="333">
        <f>SUM(L38-N38)/N38</f>
        <v>-0.004967192556456201</v>
      </c>
      <c r="L38" s="336">
        <f>SUM(L35-L39)</f>
        <v>99715.22273233985</v>
      </c>
      <c r="M38" s="328"/>
      <c r="N38" s="336">
        <v>100213</v>
      </c>
      <c r="O38" s="281"/>
    </row>
    <row r="39" spans="1:15" s="37" customFormat="1" ht="18.75">
      <c r="A39" s="57"/>
      <c r="B39" s="29" t="s">
        <v>149</v>
      </c>
      <c r="C39" s="57"/>
      <c r="D39" s="275"/>
      <c r="E39" s="293"/>
      <c r="F39" s="294"/>
      <c r="G39" s="288">
        <v>1725.650620196538</v>
      </c>
      <c r="H39" s="109">
        <f>SUM(G39/G32)</f>
        <v>0.042233755112089766</v>
      </c>
      <c r="I39" s="287">
        <v>2478</v>
      </c>
      <c r="J39" s="109">
        <f>SUM(I39/I32)</f>
        <v>0.053409776704888355</v>
      </c>
      <c r="K39" s="294"/>
      <c r="L39" s="287">
        <v>5557.025996628817</v>
      </c>
      <c r="M39" s="109">
        <f>SUM(L39/L32)</f>
        <v>0.04252444699624794</v>
      </c>
      <c r="N39" s="287">
        <v>5062</v>
      </c>
      <c r="O39" s="109">
        <f>SUM(N39/N32)</f>
        <v>0.03882914256784745</v>
      </c>
    </row>
    <row r="40" spans="1:15" s="37" customFormat="1" ht="32.25" thickBot="1">
      <c r="A40" s="57"/>
      <c r="B40" s="29"/>
      <c r="C40" s="57"/>
      <c r="D40" s="57"/>
      <c r="E40" s="57"/>
      <c r="F40" s="284"/>
      <c r="G40" s="280"/>
      <c r="H40" s="110" t="s">
        <v>174</v>
      </c>
      <c r="I40" s="280"/>
      <c r="J40" s="137" t="s">
        <v>174</v>
      </c>
      <c r="K40" s="284"/>
      <c r="L40" s="283"/>
      <c r="M40" s="110" t="s">
        <v>174</v>
      </c>
      <c r="N40" s="295"/>
      <c r="O40" s="110" t="s">
        <v>174</v>
      </c>
    </row>
    <row r="41" spans="1:14" s="37" customFormat="1" ht="19.5" thickBot="1">
      <c r="A41" s="57"/>
      <c r="B41" s="29" t="s">
        <v>146</v>
      </c>
      <c r="C41" s="57"/>
      <c r="D41" s="57"/>
      <c r="E41" s="57"/>
      <c r="F41" s="281">
        <f>SUM(G41-I41)/I41</f>
        <v>-0.09858433697626184</v>
      </c>
      <c r="G41" s="297">
        <f>SUM(G38:G40)</f>
        <v>33261.336549912914</v>
      </c>
      <c r="H41" s="280"/>
      <c r="I41" s="297">
        <f>SUM(I38:I40)</f>
        <v>36899</v>
      </c>
      <c r="J41" s="286"/>
      <c r="K41" s="281">
        <f>SUM(L41-N41)/N41</f>
        <v>-2.613413470749248E-05</v>
      </c>
      <c r="L41" s="297">
        <f>SUM(L38:L40)</f>
        <v>105272.24872896867</v>
      </c>
      <c r="M41" s="283"/>
      <c r="N41" s="297">
        <f>SUM(N38:N40)</f>
        <v>105275</v>
      </c>
    </row>
    <row r="42" spans="1:14" s="37" customFormat="1" ht="19.5" thickTop="1">
      <c r="A42" s="57"/>
      <c r="B42" s="29"/>
      <c r="C42" s="57"/>
      <c r="D42" s="57"/>
      <c r="E42" s="57"/>
      <c r="F42" s="57"/>
      <c r="G42" s="285"/>
      <c r="H42" s="280"/>
      <c r="I42" s="285"/>
      <c r="J42" s="286"/>
      <c r="K42" s="284"/>
      <c r="L42" s="285"/>
      <c r="M42" s="283"/>
      <c r="N42" s="285"/>
    </row>
    <row r="43" spans="1:14" s="37" customFormat="1" ht="19.5" thickBot="1">
      <c r="A43" s="57"/>
      <c r="B43" s="29" t="s">
        <v>145</v>
      </c>
      <c r="C43" s="57"/>
      <c r="D43" s="57"/>
      <c r="E43" s="57"/>
      <c r="F43" s="293"/>
      <c r="G43" s="298">
        <v>832002</v>
      </c>
      <c r="H43" s="280"/>
      <c r="I43" s="298">
        <v>832001</v>
      </c>
      <c r="J43" s="299"/>
      <c r="K43" s="281"/>
      <c r="L43" s="300">
        <f>SUM(G43)</f>
        <v>832002</v>
      </c>
      <c r="M43" s="283"/>
      <c r="N43" s="298">
        <f>SUM(I43)</f>
        <v>832001</v>
      </c>
    </row>
    <row r="44" spans="1:14" s="37" customFormat="1" ht="19.5" thickTop="1">
      <c r="A44" s="57"/>
      <c r="B44" s="29"/>
      <c r="C44" s="57"/>
      <c r="D44" s="57"/>
      <c r="E44" s="57"/>
      <c r="F44" s="57"/>
      <c r="G44" s="287"/>
      <c r="H44" s="280"/>
      <c r="I44" s="287"/>
      <c r="J44" s="299"/>
      <c r="K44" s="284"/>
      <c r="L44" s="283"/>
      <c r="M44" s="283"/>
      <c r="N44" s="283"/>
    </row>
    <row r="45" spans="1:14" s="37" customFormat="1" ht="18.75">
      <c r="A45" s="57"/>
      <c r="B45" s="29" t="s">
        <v>19</v>
      </c>
      <c r="C45" s="57"/>
      <c r="D45" s="57"/>
      <c r="E45" s="57"/>
      <c r="F45" s="57"/>
      <c r="G45" s="280"/>
      <c r="H45" s="280"/>
      <c r="I45" s="280"/>
      <c r="J45" s="278"/>
      <c r="K45" s="284"/>
      <c r="L45" s="283"/>
      <c r="M45" s="283"/>
      <c r="N45" s="283"/>
    </row>
    <row r="46" spans="1:14" s="37" customFormat="1" ht="19.5" thickBot="1">
      <c r="A46" s="57"/>
      <c r="B46" s="29" t="s">
        <v>20</v>
      </c>
      <c r="C46" s="57"/>
      <c r="D46" s="57"/>
      <c r="E46" s="57"/>
      <c r="F46" s="281">
        <f>SUM(G46-I46)/I46</f>
        <v>-0.08382533841727947</v>
      </c>
      <c r="G46" s="301">
        <f>SUM(G38/G43)*100</f>
        <v>3.7903377551636144</v>
      </c>
      <c r="H46" s="302"/>
      <c r="I46" s="301">
        <f>SUM(I38/I43)*100</f>
        <v>4.137134450559555</v>
      </c>
      <c r="J46" s="303"/>
      <c r="K46" s="293">
        <f>SUM(L46-N46)/N46</f>
        <v>-0.004968388506474829</v>
      </c>
      <c r="L46" s="301">
        <f>SUM(L38/L43)*100</f>
        <v>11.98497392221892</v>
      </c>
      <c r="M46" s="302"/>
      <c r="N46" s="301">
        <f>SUM(N38/N43)*100</f>
        <v>12.044817253825416</v>
      </c>
    </row>
    <row r="47" spans="1:14" s="37" customFormat="1" ht="19.5" thickTop="1">
      <c r="A47" s="57"/>
      <c r="B47" s="29"/>
      <c r="C47" s="57"/>
      <c r="D47" s="57"/>
      <c r="E47" s="57"/>
      <c r="F47" s="57"/>
      <c r="G47" s="280"/>
      <c r="H47" s="280"/>
      <c r="I47" s="280"/>
      <c r="J47" s="278"/>
      <c r="K47" s="57"/>
      <c r="L47" s="283"/>
      <c r="M47" s="283"/>
      <c r="N47" s="283"/>
    </row>
    <row r="48" spans="1:14" s="37" customFormat="1" ht="19.5" thickBot="1">
      <c r="A48" s="57"/>
      <c r="B48" s="29" t="s">
        <v>21</v>
      </c>
      <c r="C48" s="57"/>
      <c r="D48" s="57"/>
      <c r="E48" s="57"/>
      <c r="F48" s="57"/>
      <c r="G48" s="304" t="s">
        <v>22</v>
      </c>
      <c r="H48" s="280"/>
      <c r="I48" s="304" t="s">
        <v>22</v>
      </c>
      <c r="J48" s="305"/>
      <c r="K48" s="57"/>
      <c r="L48" s="306" t="str">
        <f>'[1]Condensed PL-31.3.2005-final'!F44</f>
        <v>NA</v>
      </c>
      <c r="M48" s="283"/>
      <c r="N48" s="306" t="s">
        <v>22</v>
      </c>
    </row>
    <row r="49" spans="1:14" s="37" customFormat="1" ht="19.5" thickTop="1">
      <c r="A49" s="57"/>
      <c r="B49" s="57"/>
      <c r="C49" s="57"/>
      <c r="D49" s="57"/>
      <c r="E49" s="57"/>
      <c r="F49" s="57"/>
      <c r="G49" s="307"/>
      <c r="H49" s="307"/>
      <c r="I49" s="317"/>
      <c r="J49" s="278"/>
      <c r="K49" s="272"/>
      <c r="L49" s="308"/>
      <c r="M49" s="308"/>
      <c r="N49" s="318"/>
    </row>
    <row r="50" spans="1:14" ht="1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1:14" ht="15.75">
      <c r="A51" s="41"/>
      <c r="B51" s="28" t="s">
        <v>248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  <row r="52" spans="1:14" ht="15.75">
      <c r="A52" s="41"/>
      <c r="B52" s="28" t="s">
        <v>213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1:14" ht="15.75">
      <c r="A53" s="41"/>
      <c r="B53" s="28" t="s">
        <v>23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1:14" ht="1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2:14" ht="15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</row>
    <row r="56" spans="2:14" ht="1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2:14" ht="1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2:14" ht="15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</row>
    <row r="59" spans="2:14" ht="15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  <row r="60" spans="2:14" ht="15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</row>
  </sheetData>
  <sheetProtection/>
  <mergeCells count="2">
    <mergeCell ref="G10:I10"/>
    <mergeCell ref="L10:N10"/>
  </mergeCells>
  <printOptions/>
  <pageMargins left="0.75" right="0.75" top="1" bottom="1" header="0.5" footer="0.5"/>
  <pageSetup fitToHeight="1" fitToWidth="1" horizontalDpi="600" verticalDpi="6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5" zoomScaleNormal="85" zoomScalePageLayoutView="0" workbookViewId="0" topLeftCell="A1">
      <pane xSplit="6" ySplit="10" topLeftCell="G32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L7" sqref="L7"/>
    </sheetView>
  </sheetViews>
  <sheetFormatPr defaultColWidth="9.140625" defaultRowHeight="12.75"/>
  <cols>
    <col min="1" max="5" width="9.140625" style="26" customWidth="1"/>
    <col min="6" max="6" width="18.7109375" style="26" customWidth="1"/>
    <col min="7" max="7" width="17.140625" style="26" customWidth="1"/>
    <col min="8" max="8" width="14.28125" style="346" customWidth="1"/>
    <col min="9" max="9" width="11.8515625" style="34" customWidth="1"/>
    <col min="10" max="10" width="9.140625" style="26" customWidth="1"/>
    <col min="11" max="11" width="14.140625" style="26" customWidth="1"/>
    <col min="12" max="16384" width="9.140625" style="26" customWidth="1"/>
  </cols>
  <sheetData>
    <row r="1" spans="1:9" s="83" customFormat="1" ht="26.25">
      <c r="A1" s="82" t="s">
        <v>227</v>
      </c>
      <c r="H1" s="345"/>
      <c r="I1" s="84"/>
    </row>
    <row r="2" spans="1:9" s="83" customFormat="1" ht="23.25">
      <c r="A2" s="84" t="s">
        <v>3</v>
      </c>
      <c r="H2" s="345"/>
      <c r="I2" s="84"/>
    </row>
    <row r="3" spans="1:9" s="83" customFormat="1" ht="23.25">
      <c r="A3" s="85"/>
      <c r="H3" s="345"/>
      <c r="I3" s="84"/>
    </row>
    <row r="4" spans="1:9" s="83" customFormat="1" ht="23.25">
      <c r="A4" s="84" t="s">
        <v>1</v>
      </c>
      <c r="H4" s="345"/>
      <c r="I4" s="84"/>
    </row>
    <row r="5" spans="8:9" s="83" customFormat="1" ht="23.25">
      <c r="H5" s="345"/>
      <c r="I5" s="84"/>
    </row>
    <row r="6" spans="1:9" s="83" customFormat="1" ht="23.25">
      <c r="A6" s="86" t="s">
        <v>211</v>
      </c>
      <c r="H6" s="345"/>
      <c r="I6" s="84"/>
    </row>
    <row r="7" spans="1:11" ht="18.75">
      <c r="A7" s="29"/>
      <c r="K7" s="30"/>
    </row>
    <row r="8" spans="8:11" ht="14.25">
      <c r="H8" s="347" t="s">
        <v>24</v>
      </c>
      <c r="I8" s="30"/>
      <c r="J8" s="30"/>
      <c r="K8" s="30" t="s">
        <v>24</v>
      </c>
    </row>
    <row r="9" spans="7:11" ht="14.25">
      <c r="G9" s="31"/>
      <c r="H9" s="347" t="s">
        <v>294</v>
      </c>
      <c r="I9" s="30"/>
      <c r="J9" s="32"/>
      <c r="K9" s="30" t="s">
        <v>245</v>
      </c>
    </row>
    <row r="10" spans="8:11" ht="14.25">
      <c r="H10" s="347" t="s">
        <v>2</v>
      </c>
      <c r="I10" s="30"/>
      <c r="J10" s="30"/>
      <c r="K10" s="30" t="s">
        <v>2</v>
      </c>
    </row>
    <row r="11" spans="2:11" ht="20.25">
      <c r="B11" s="33" t="s">
        <v>126</v>
      </c>
      <c r="H11" s="347" t="s">
        <v>166</v>
      </c>
      <c r="I11" s="30"/>
      <c r="K11" s="30" t="s">
        <v>161</v>
      </c>
    </row>
    <row r="13" spans="2:12" ht="18.75">
      <c r="B13" s="57" t="s">
        <v>25</v>
      </c>
      <c r="H13" s="348">
        <f>937873</f>
        <v>937873</v>
      </c>
      <c r="I13" s="51"/>
      <c r="J13" s="34"/>
      <c r="K13" s="348">
        <v>877260</v>
      </c>
      <c r="L13" s="111"/>
    </row>
    <row r="14" spans="2:12" ht="18.75">
      <c r="B14" s="57" t="s">
        <v>27</v>
      </c>
      <c r="H14" s="349">
        <v>7361</v>
      </c>
      <c r="I14" s="52"/>
      <c r="J14" s="34"/>
      <c r="K14" s="349">
        <v>7586</v>
      </c>
      <c r="L14" s="111"/>
    </row>
    <row r="15" spans="2:12" ht="18.75">
      <c r="B15" s="57" t="s">
        <v>128</v>
      </c>
      <c r="H15" s="349">
        <v>108244</v>
      </c>
      <c r="I15" s="52"/>
      <c r="J15" s="34"/>
      <c r="K15" s="349">
        <v>103979</v>
      </c>
      <c r="L15" s="111"/>
    </row>
    <row r="16" spans="2:12" ht="18.75">
      <c r="B16" s="57" t="s">
        <v>162</v>
      </c>
      <c r="H16" s="349">
        <v>50953</v>
      </c>
      <c r="I16" s="52"/>
      <c r="J16" s="34"/>
      <c r="K16" s="349">
        <v>51700</v>
      </c>
      <c r="L16" s="111"/>
    </row>
    <row r="17" spans="2:12" ht="18.75">
      <c r="B17" s="57" t="s">
        <v>127</v>
      </c>
      <c r="H17" s="349">
        <v>10443</v>
      </c>
      <c r="I17" s="52"/>
      <c r="J17" s="34"/>
      <c r="K17" s="349">
        <v>4077</v>
      </c>
      <c r="L17" s="111"/>
    </row>
    <row r="18" spans="2:12" ht="18.75">
      <c r="B18" s="57" t="s">
        <v>26</v>
      </c>
      <c r="H18" s="349">
        <v>72821</v>
      </c>
      <c r="I18" s="52"/>
      <c r="J18" s="34"/>
      <c r="K18" s="349">
        <v>65819</v>
      </c>
      <c r="L18" s="111"/>
    </row>
    <row r="19" spans="2:12" ht="18.75">
      <c r="B19" s="57" t="s">
        <v>156</v>
      </c>
      <c r="H19" s="349">
        <v>0</v>
      </c>
      <c r="I19" s="52"/>
      <c r="J19" s="34"/>
      <c r="K19" s="349">
        <v>40</v>
      </c>
      <c r="L19" s="111"/>
    </row>
    <row r="20" spans="2:12" ht="18.75">
      <c r="B20" s="57" t="s">
        <v>125</v>
      </c>
      <c r="H20" s="349">
        <v>204</v>
      </c>
      <c r="I20" s="52"/>
      <c r="J20" s="34"/>
      <c r="K20" s="349">
        <v>593</v>
      </c>
      <c r="L20" s="111"/>
    </row>
    <row r="21" spans="2:12" ht="18.75">
      <c r="B21" s="57" t="s">
        <v>230</v>
      </c>
      <c r="H21" s="349">
        <v>2587</v>
      </c>
      <c r="I21" s="52"/>
      <c r="J21" s="34"/>
      <c r="K21" s="349">
        <v>1355</v>
      </c>
      <c r="L21" s="111"/>
    </row>
    <row r="22" spans="2:11" ht="18">
      <c r="B22" s="27" t="s">
        <v>163</v>
      </c>
      <c r="H22" s="350">
        <f>SUM(H13:H21)</f>
        <v>1190486</v>
      </c>
      <c r="I22" s="51"/>
      <c r="J22" s="34"/>
      <c r="K22" s="350">
        <f>SUM(K13:K21)</f>
        <v>1112409</v>
      </c>
    </row>
    <row r="23" spans="10:11" ht="12.75">
      <c r="J23" s="34"/>
      <c r="K23" s="34"/>
    </row>
    <row r="24" spans="2:11" ht="20.25">
      <c r="B24" s="36" t="s">
        <v>28</v>
      </c>
      <c r="J24" s="34"/>
      <c r="K24" s="34"/>
    </row>
    <row r="25" spans="2:11" ht="18">
      <c r="B25" s="37" t="s">
        <v>29</v>
      </c>
      <c r="F25" s="38"/>
      <c r="G25" s="139" t="s">
        <v>318</v>
      </c>
      <c r="H25" s="348">
        <v>249659</v>
      </c>
      <c r="I25" s="52"/>
      <c r="J25" s="112" t="s">
        <v>242</v>
      </c>
      <c r="K25" s="348">
        <v>153207</v>
      </c>
    </row>
    <row r="26" spans="2:11" ht="18">
      <c r="B26" s="37" t="s">
        <v>129</v>
      </c>
      <c r="G26" s="140"/>
      <c r="H26" s="349">
        <v>67610</v>
      </c>
      <c r="I26" s="52"/>
      <c r="J26" s="34"/>
      <c r="K26" s="349">
        <v>61365</v>
      </c>
    </row>
    <row r="27" spans="2:15" ht="18">
      <c r="B27" s="37" t="s">
        <v>319</v>
      </c>
      <c r="G27" s="139" t="s">
        <v>337</v>
      </c>
      <c r="H27" s="349">
        <f>211162+32632+9246+3279</f>
        <v>256319</v>
      </c>
      <c r="I27" s="52"/>
      <c r="J27" s="112" t="s">
        <v>243</v>
      </c>
      <c r="K27" s="349">
        <v>215000</v>
      </c>
      <c r="M27" s="111"/>
      <c r="O27" s="111"/>
    </row>
    <row r="28" spans="2:13" ht="18">
      <c r="B28" s="37" t="s">
        <v>320</v>
      </c>
      <c r="F28" s="37"/>
      <c r="H28" s="349">
        <f>69260-32632-9246-3279</f>
        <v>24103</v>
      </c>
      <c r="I28" s="52"/>
      <c r="J28" s="34"/>
      <c r="K28" s="349">
        <f>SUM(442+17348+134)</f>
        <v>17924</v>
      </c>
      <c r="M28" s="111"/>
    </row>
    <row r="29" spans="2:11" ht="18">
      <c r="B29" s="37" t="s">
        <v>164</v>
      </c>
      <c r="F29" s="37"/>
      <c r="H29" s="349">
        <v>10304</v>
      </c>
      <c r="I29" s="52"/>
      <c r="J29" s="34"/>
      <c r="K29" s="349">
        <v>9249</v>
      </c>
    </row>
    <row r="30" spans="2:11" ht="18">
      <c r="B30" s="37" t="s">
        <v>165</v>
      </c>
      <c r="H30" s="351">
        <v>101615</v>
      </c>
      <c r="I30" s="52"/>
      <c r="J30" s="34"/>
      <c r="K30" s="351">
        <v>101503</v>
      </c>
    </row>
    <row r="31" spans="8:11" ht="12.75">
      <c r="H31" s="352">
        <f>SUM(H25:H30)</f>
        <v>709610</v>
      </c>
      <c r="I31" s="52"/>
      <c r="J31" s="34"/>
      <c r="K31" s="39">
        <f>SUM(K25:K30)</f>
        <v>558248</v>
      </c>
    </row>
    <row r="32" spans="2:11" ht="21" thickBot="1">
      <c r="B32" s="33" t="s">
        <v>130</v>
      </c>
      <c r="H32" s="353">
        <f>SUM(H31+H22)</f>
        <v>1900096</v>
      </c>
      <c r="I32" s="52"/>
      <c r="J32" s="34"/>
      <c r="K32" s="40">
        <f>SUM(K31+K22)</f>
        <v>1670657</v>
      </c>
    </row>
    <row r="33" spans="10:11" ht="13.5" thickTop="1">
      <c r="J33" s="34"/>
      <c r="K33" s="34"/>
    </row>
    <row r="34" spans="2:11" ht="18.75">
      <c r="B34" s="29"/>
      <c r="J34" s="34"/>
      <c r="K34" s="34"/>
    </row>
    <row r="35" spans="2:11" ht="20.25">
      <c r="B35" s="33" t="s">
        <v>131</v>
      </c>
      <c r="J35" s="34"/>
      <c r="K35" s="34"/>
    </row>
    <row r="36" spans="10:11" ht="12.75">
      <c r="J36" s="34"/>
      <c r="K36" s="34"/>
    </row>
    <row r="37" spans="2:11" ht="20.25">
      <c r="B37" s="33" t="s">
        <v>137</v>
      </c>
      <c r="J37" s="34"/>
      <c r="K37" s="34"/>
    </row>
    <row r="38" spans="2:11" ht="15">
      <c r="B38" s="41" t="s">
        <v>138</v>
      </c>
      <c r="H38" s="348">
        <f>SUM('[4]QLFS-ConBS-31.12.2012'!$AJ$81)/1000</f>
        <v>208000.51668670695</v>
      </c>
      <c r="I38" s="52"/>
      <c r="J38" s="34"/>
      <c r="K38" s="348">
        <v>208000</v>
      </c>
    </row>
    <row r="39" spans="2:11" ht="15">
      <c r="B39" s="41" t="s">
        <v>139</v>
      </c>
      <c r="H39" s="351">
        <v>650303</v>
      </c>
      <c r="I39" s="52"/>
      <c r="J39" s="34"/>
      <c r="K39" s="351">
        <f>SUM(113544+490052)</f>
        <v>603596</v>
      </c>
    </row>
    <row r="40" spans="2:11" ht="18.75">
      <c r="B40" s="29" t="s">
        <v>132</v>
      </c>
      <c r="H40" s="349">
        <f>SUM(H38:H39)</f>
        <v>858303.5166867069</v>
      </c>
      <c r="I40" s="52"/>
      <c r="J40" s="34"/>
      <c r="K40" s="35">
        <f>SUM(K38:K39)</f>
        <v>811596</v>
      </c>
    </row>
    <row r="41" spans="2:11" ht="15">
      <c r="B41" s="41" t="s">
        <v>140</v>
      </c>
      <c r="H41" s="351">
        <v>70540</v>
      </c>
      <c r="I41" s="52"/>
      <c r="J41" s="34"/>
      <c r="K41" s="351">
        <v>68438</v>
      </c>
    </row>
    <row r="42" spans="2:11" ht="20.25">
      <c r="B42" s="33" t="s">
        <v>133</v>
      </c>
      <c r="H42" s="350">
        <f>SUM(H40:H41)</f>
        <v>928843.5166867069</v>
      </c>
      <c r="I42" s="52"/>
      <c r="J42" s="34"/>
      <c r="K42" s="113">
        <f>SUM(K40:K41)</f>
        <v>880034</v>
      </c>
    </row>
    <row r="43" spans="10:11" ht="12.75">
      <c r="J43" s="34"/>
      <c r="K43" s="34"/>
    </row>
    <row r="44" spans="2:11" ht="20.25">
      <c r="B44" s="33" t="s">
        <v>134</v>
      </c>
      <c r="J44" s="34"/>
      <c r="K44" s="34"/>
    </row>
    <row r="45" spans="2:11" ht="15">
      <c r="B45" s="41" t="s">
        <v>202</v>
      </c>
      <c r="G45" s="354">
        <f>SUM(H45/H42)</f>
        <v>0.3850820871053607</v>
      </c>
      <c r="H45" s="348">
        <v>357681</v>
      </c>
      <c r="I45" s="52"/>
      <c r="J45" s="354">
        <f>SUM(K45/K42)</f>
        <v>0.3458673187626842</v>
      </c>
      <c r="K45" s="348">
        <v>304375</v>
      </c>
    </row>
    <row r="46" spans="2:11" ht="15">
      <c r="B46" s="41" t="s">
        <v>212</v>
      </c>
      <c r="G46" s="354"/>
      <c r="H46" s="349">
        <v>307</v>
      </c>
      <c r="I46" s="52"/>
      <c r="J46" s="354"/>
      <c r="K46" s="349">
        <v>368</v>
      </c>
    </row>
    <row r="47" spans="2:11" ht="15">
      <c r="B47" s="41" t="s">
        <v>141</v>
      </c>
      <c r="H47" s="351">
        <v>55490</v>
      </c>
      <c r="I47" s="52"/>
      <c r="J47" s="34"/>
      <c r="K47" s="351">
        <v>54018</v>
      </c>
    </row>
    <row r="48" spans="2:11" ht="15">
      <c r="B48" s="43"/>
      <c r="F48" s="44"/>
      <c r="G48" s="355"/>
      <c r="H48" s="350">
        <f>SUM(H45:H47)</f>
        <v>413478</v>
      </c>
      <c r="I48" s="52"/>
      <c r="J48" s="34"/>
      <c r="K48" s="42">
        <f>SUM(K45:K47)</f>
        <v>358761</v>
      </c>
    </row>
    <row r="49" spans="2:11" ht="15">
      <c r="B49" s="356"/>
      <c r="J49" s="34"/>
      <c r="K49" s="34"/>
    </row>
    <row r="50" spans="2:11" ht="20.25">
      <c r="B50" s="36" t="s">
        <v>30</v>
      </c>
      <c r="J50" s="34"/>
      <c r="K50" s="34"/>
    </row>
    <row r="51" spans="2:11" ht="15">
      <c r="B51" s="41" t="s">
        <v>142</v>
      </c>
      <c r="H51" s="348">
        <f>161416+3</f>
        <v>161419</v>
      </c>
      <c r="I51" s="52"/>
      <c r="J51" s="34"/>
      <c r="K51" s="348">
        <v>136779</v>
      </c>
    </row>
    <row r="52" spans="2:11" ht="15">
      <c r="B52" s="41" t="s">
        <v>143</v>
      </c>
      <c r="H52" s="349">
        <v>384179</v>
      </c>
      <c r="I52" s="52"/>
      <c r="J52" s="34"/>
      <c r="K52" s="349">
        <v>292143</v>
      </c>
    </row>
    <row r="53" spans="2:11" ht="15">
      <c r="B53" s="41" t="s">
        <v>144</v>
      </c>
      <c r="H53" s="351">
        <v>12176</v>
      </c>
      <c r="I53" s="52"/>
      <c r="J53" s="34"/>
      <c r="K53" s="351">
        <v>2940</v>
      </c>
    </row>
    <row r="54" spans="8:11" ht="12.75">
      <c r="H54" s="352">
        <f>SUM(H51:H53)</f>
        <v>557774</v>
      </c>
      <c r="I54" s="52"/>
      <c r="J54" s="34"/>
      <c r="K54" s="352">
        <f>SUM(K51:K53)</f>
        <v>431862</v>
      </c>
    </row>
    <row r="55" spans="2:11" ht="20.25">
      <c r="B55" s="33" t="s">
        <v>135</v>
      </c>
      <c r="H55" s="350">
        <f>SUM(H54+H48)</f>
        <v>971252</v>
      </c>
      <c r="I55" s="52"/>
      <c r="J55" s="34"/>
      <c r="K55" s="42">
        <f>SUM(K54+K48)</f>
        <v>790623</v>
      </c>
    </row>
    <row r="56" spans="2:11" ht="21" thickBot="1">
      <c r="B56" s="33" t="s">
        <v>136</v>
      </c>
      <c r="H56" s="357">
        <f>SUM(H55+H42)</f>
        <v>1900095.5166867068</v>
      </c>
      <c r="I56" s="52"/>
      <c r="J56" s="34"/>
      <c r="K56" s="47">
        <f>SUM(K55+K42)</f>
        <v>1670657</v>
      </c>
    </row>
    <row r="57" spans="10:11" ht="13.5" thickTop="1">
      <c r="J57" s="34"/>
      <c r="K57" s="34"/>
    </row>
    <row r="58" spans="2:11" ht="12.75">
      <c r="B58" s="26" t="s">
        <v>124</v>
      </c>
      <c r="H58" s="358">
        <f>SUM(H40)/H59</f>
        <v>1.0316148037099844</v>
      </c>
      <c r="I58" s="48"/>
      <c r="J58" s="34"/>
      <c r="K58" s="48">
        <f>SUM(K40)/K59</f>
        <v>0.9754759615384615</v>
      </c>
    </row>
    <row r="59" spans="2:11" ht="13.5" thickBot="1">
      <c r="B59" s="26" t="s">
        <v>178</v>
      </c>
      <c r="H59" s="353">
        <f>SUM('[5]KLSE notes-31.12.2012'!F156)</f>
        <v>832000</v>
      </c>
      <c r="I59" s="359"/>
      <c r="J59" s="34"/>
      <c r="K59" s="353">
        <v>832000</v>
      </c>
    </row>
    <row r="60" spans="9:11" ht="13.5" thickTop="1">
      <c r="I60" s="346"/>
      <c r="J60" s="34"/>
      <c r="K60" s="346"/>
    </row>
    <row r="61" spans="8:11" ht="12.75">
      <c r="H61" s="346">
        <f>SUM(H32-H56)</f>
        <v>0.48331329319626093</v>
      </c>
      <c r="I61" s="49"/>
      <c r="J61" s="34"/>
      <c r="K61" s="49">
        <f>SUM(K32-K56)</f>
        <v>0</v>
      </c>
    </row>
    <row r="62" ht="14.25">
      <c r="B62" s="50"/>
    </row>
    <row r="63" spans="8:11" ht="17.25" hidden="1">
      <c r="H63" s="360" t="e">
        <f>SUM(H41-#REF!)</f>
        <v>#REF!</v>
      </c>
      <c r="I63" s="361"/>
      <c r="J63" s="362"/>
      <c r="K63" s="362" t="e">
        <f>SUM(K41-#REF!)</f>
        <v>#REF!</v>
      </c>
    </row>
    <row r="65" ht="15.75">
      <c r="A65" s="28" t="s">
        <v>265</v>
      </c>
    </row>
    <row r="66" ht="15.75">
      <c r="A66" s="28" t="s">
        <v>157</v>
      </c>
    </row>
    <row r="67" spans="8:11" ht="15">
      <c r="H67" s="363"/>
      <c r="I67" s="364"/>
      <c r="J67" s="44"/>
      <c r="K67" s="365"/>
    </row>
  </sheetData>
  <sheetProtection/>
  <printOptions/>
  <pageMargins left="0.75" right="0.75" top="1" bottom="1" header="0.5" footer="0.5"/>
  <pageSetup fitToHeight="1" fitToWidth="1" horizontalDpi="600" verticalDpi="600" orientation="portrait" paperSize="8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6"/>
  <sheetViews>
    <sheetView zoomScalePageLayoutView="0" workbookViewId="0" topLeftCell="A166">
      <selection activeCell="A1" sqref="A1"/>
    </sheetView>
  </sheetViews>
  <sheetFormatPr defaultColWidth="9.140625" defaultRowHeight="12.75"/>
  <cols>
    <col min="1" max="1" width="9.140625" style="26" customWidth="1"/>
    <col min="2" max="2" width="36.57421875" style="26" customWidth="1"/>
    <col min="3" max="3" width="22.421875" style="26" customWidth="1"/>
    <col min="4" max="4" width="22.00390625" style="26" customWidth="1"/>
    <col min="5" max="5" width="12.00390625" style="26" customWidth="1"/>
    <col min="6" max="6" width="23.7109375" style="26" customWidth="1"/>
    <col min="7" max="7" width="24.421875" style="26" customWidth="1"/>
    <col min="8" max="8" width="14.00390625" style="26" customWidth="1"/>
    <col min="9" max="9" width="9.140625" style="26" customWidth="1"/>
    <col min="10" max="10" width="17.140625" style="26" customWidth="1"/>
    <col min="11" max="11" width="10.421875" style="26" customWidth="1"/>
    <col min="12" max="12" width="10.28125" style="26" customWidth="1"/>
    <col min="13" max="16384" width="9.140625" style="26" customWidth="1"/>
  </cols>
  <sheetData>
    <row r="1" spans="1:8" ht="19.5">
      <c r="A1" s="196" t="s">
        <v>31</v>
      </c>
      <c r="B1" s="197"/>
      <c r="C1" s="197"/>
      <c r="D1" s="197"/>
      <c r="E1" s="197"/>
      <c r="F1" s="197"/>
      <c r="G1" s="197"/>
      <c r="H1" s="197"/>
    </row>
    <row r="2" spans="1:8" ht="15">
      <c r="A2" s="198" t="s">
        <v>3</v>
      </c>
      <c r="B2" s="197"/>
      <c r="C2" s="197"/>
      <c r="D2" s="197"/>
      <c r="E2" s="197"/>
      <c r="F2" s="197"/>
      <c r="G2" s="197"/>
      <c r="H2" s="197"/>
    </row>
    <row r="3" spans="1:8" ht="18">
      <c r="A3" s="199" t="s">
        <v>291</v>
      </c>
      <c r="B3" s="197"/>
      <c r="C3" s="197"/>
      <c r="D3" s="197"/>
      <c r="E3" s="197"/>
      <c r="F3" s="197"/>
      <c r="G3" s="197"/>
      <c r="H3" s="197"/>
    </row>
    <row r="4" spans="1:8" ht="15">
      <c r="A4" s="198"/>
      <c r="B4" s="197"/>
      <c r="C4" s="197"/>
      <c r="D4" s="197"/>
      <c r="E4" s="197"/>
      <c r="F4" s="197"/>
      <c r="G4" s="197"/>
      <c r="H4" s="197"/>
    </row>
    <row r="5" spans="1:8" ht="12.75">
      <c r="A5" s="200" t="s">
        <v>59</v>
      </c>
      <c r="B5" s="197"/>
      <c r="C5" s="197"/>
      <c r="D5" s="197"/>
      <c r="E5" s="197"/>
      <c r="F5" s="197"/>
      <c r="G5" s="197"/>
      <c r="H5" s="197"/>
    </row>
    <row r="6" spans="1:8" ht="12.75">
      <c r="A6" s="197"/>
      <c r="B6" s="197"/>
      <c r="C6" s="197"/>
      <c r="D6" s="201"/>
      <c r="E6" s="201"/>
      <c r="F6" s="201"/>
      <c r="G6" s="197"/>
      <c r="H6" s="197"/>
    </row>
    <row r="7" spans="1:8" ht="18.75">
      <c r="A7" s="202" t="s">
        <v>60</v>
      </c>
      <c r="B7" s="203" t="s">
        <v>119</v>
      </c>
      <c r="C7" s="197"/>
      <c r="D7" s="197"/>
      <c r="E7" s="197"/>
      <c r="F7" s="197"/>
      <c r="G7" s="197"/>
      <c r="H7" s="197"/>
    </row>
    <row r="8" spans="1:8" ht="14.25">
      <c r="A8" s="204"/>
      <c r="B8" s="205"/>
      <c r="C8" s="197"/>
      <c r="D8" s="197"/>
      <c r="E8" s="197"/>
      <c r="F8" s="197"/>
      <c r="G8" s="197"/>
      <c r="H8" s="197"/>
    </row>
    <row r="9" spans="1:8" s="142" customFormat="1" ht="14.25">
      <c r="A9" s="206"/>
      <c r="B9" s="207"/>
      <c r="C9" s="208" t="s">
        <v>61</v>
      </c>
      <c r="D9" s="208" t="s">
        <v>62</v>
      </c>
      <c r="E9" s="208" t="s">
        <v>63</v>
      </c>
      <c r="F9" s="209" t="s">
        <v>64</v>
      </c>
      <c r="G9" s="209" t="s">
        <v>0</v>
      </c>
      <c r="H9" s="208" t="s">
        <v>63</v>
      </c>
    </row>
    <row r="10" spans="1:8" s="142" customFormat="1" ht="14.25">
      <c r="A10" s="206"/>
      <c r="B10" s="210"/>
      <c r="C10" s="211" t="s">
        <v>65</v>
      </c>
      <c r="D10" s="211" t="s">
        <v>66</v>
      </c>
      <c r="E10" s="211" t="s">
        <v>67</v>
      </c>
      <c r="F10" s="212" t="s">
        <v>68</v>
      </c>
      <c r="G10" s="212" t="s">
        <v>69</v>
      </c>
      <c r="H10" s="211" t="s">
        <v>67</v>
      </c>
    </row>
    <row r="11" spans="1:8" s="142" customFormat="1" ht="14.25">
      <c r="A11" s="206"/>
      <c r="B11" s="210"/>
      <c r="C11" s="213"/>
      <c r="D11" s="211" t="s">
        <v>65</v>
      </c>
      <c r="E11" s="211"/>
      <c r="F11" s="212"/>
      <c r="G11" s="212" t="s">
        <v>70</v>
      </c>
      <c r="H11" s="214"/>
    </row>
    <row r="12" spans="1:8" s="142" customFormat="1" ht="14.25">
      <c r="A12" s="206"/>
      <c r="B12" s="207"/>
      <c r="C12" s="208" t="s">
        <v>292</v>
      </c>
      <c r="D12" s="208" t="s">
        <v>293</v>
      </c>
      <c r="E12" s="208"/>
      <c r="F12" s="208" t="s">
        <v>246</v>
      </c>
      <c r="G12" s="208" t="s">
        <v>229</v>
      </c>
      <c r="H12" s="214"/>
    </row>
    <row r="13" spans="1:8" s="142" customFormat="1" ht="14.25">
      <c r="A13" s="206"/>
      <c r="B13" s="215"/>
      <c r="C13" s="216" t="s">
        <v>294</v>
      </c>
      <c r="D13" s="216" t="s">
        <v>295</v>
      </c>
      <c r="E13" s="216"/>
      <c r="F13" s="216" t="s">
        <v>294</v>
      </c>
      <c r="G13" s="216" t="s">
        <v>295</v>
      </c>
      <c r="H13" s="214"/>
    </row>
    <row r="14" spans="1:8" s="142" customFormat="1" ht="14.25">
      <c r="A14" s="206"/>
      <c r="B14" s="217"/>
      <c r="C14" s="218" t="s">
        <v>71</v>
      </c>
      <c r="D14" s="218" t="s">
        <v>71</v>
      </c>
      <c r="E14" s="218"/>
      <c r="F14" s="219" t="s">
        <v>71</v>
      </c>
      <c r="G14" s="219" t="s">
        <v>71</v>
      </c>
      <c r="H14" s="214"/>
    </row>
    <row r="15" spans="1:8" s="142" customFormat="1" ht="16.5" customHeight="1">
      <c r="A15" s="206"/>
      <c r="B15" s="220"/>
      <c r="C15" s="218" t="s">
        <v>2</v>
      </c>
      <c r="D15" s="218" t="s">
        <v>2</v>
      </c>
      <c r="E15" s="218"/>
      <c r="F15" s="219" t="s">
        <v>2</v>
      </c>
      <c r="G15" s="218" t="s">
        <v>2</v>
      </c>
      <c r="H15" s="214"/>
    </row>
    <row r="16" spans="1:8" s="142" customFormat="1" ht="15">
      <c r="A16" s="206"/>
      <c r="B16" s="220" t="s">
        <v>72</v>
      </c>
      <c r="C16" s="221">
        <v>137301</v>
      </c>
      <c r="D16" s="221">
        <v>133707</v>
      </c>
      <c r="E16" s="222">
        <f>SUM(C16-D16)/D16</f>
        <v>0.026879669725594024</v>
      </c>
      <c r="F16" s="221">
        <v>409980</v>
      </c>
      <c r="G16" s="221">
        <v>352358</v>
      </c>
      <c r="H16" s="222">
        <f>SUM(F16-G16)/G16</f>
        <v>0.1635325436062187</v>
      </c>
    </row>
    <row r="17" spans="1:8" s="142" customFormat="1" ht="15">
      <c r="A17" s="206"/>
      <c r="B17" s="220" t="s">
        <v>170</v>
      </c>
      <c r="C17" s="221">
        <v>85074</v>
      </c>
      <c r="D17" s="221">
        <v>76008</v>
      </c>
      <c r="E17" s="223">
        <f>SUM(C17-D17)/D17</f>
        <v>0.11927691821913483</v>
      </c>
      <c r="F17" s="221">
        <v>228921</v>
      </c>
      <c r="G17" s="221">
        <v>278943</v>
      </c>
      <c r="H17" s="223">
        <f>SUM(F17-G17)/G17</f>
        <v>-0.17932695927124898</v>
      </c>
    </row>
    <row r="18" spans="1:8" s="142" customFormat="1" ht="17.25">
      <c r="A18" s="206"/>
      <c r="B18" s="220" t="s">
        <v>73</v>
      </c>
      <c r="C18" s="224">
        <v>314505</v>
      </c>
      <c r="D18" s="224">
        <v>289245</v>
      </c>
      <c r="E18" s="223">
        <f>SUM(C18-D18)/D18</f>
        <v>0.08733080952134004</v>
      </c>
      <c r="F18" s="221">
        <v>944944</v>
      </c>
      <c r="G18" s="221">
        <v>817410</v>
      </c>
      <c r="H18" s="223">
        <f>SUM(F18-G18)/G18</f>
        <v>0.15602206970798008</v>
      </c>
    </row>
    <row r="19" spans="1:8" s="142" customFormat="1" ht="18" thickBot="1">
      <c r="A19" s="206"/>
      <c r="B19" s="220" t="s">
        <v>50</v>
      </c>
      <c r="C19" s="225">
        <f>SUM(C16:C18)</f>
        <v>536880</v>
      </c>
      <c r="D19" s="226">
        <f>SUM(D16:D18)</f>
        <v>498960</v>
      </c>
      <c r="E19" s="227">
        <f>SUM(C19-D19)/D19</f>
        <v>0.075998075998076</v>
      </c>
      <c r="F19" s="228">
        <f>SUM(F16:F18)</f>
        <v>1583845</v>
      </c>
      <c r="G19" s="229">
        <f>SUM(G16:G18)</f>
        <v>1448711</v>
      </c>
      <c r="H19" s="227">
        <f>SUM(F19-G19)/G19</f>
        <v>0.09327878369115718</v>
      </c>
    </row>
    <row r="20" spans="1:8" s="142" customFormat="1" ht="15" thickTop="1">
      <c r="A20" s="206"/>
      <c r="B20" s="230"/>
      <c r="C20" s="231"/>
      <c r="D20" s="232"/>
      <c r="E20" s="232"/>
      <c r="F20" s="233"/>
      <c r="G20" s="232"/>
      <c r="H20" s="214"/>
    </row>
    <row r="21" spans="1:8" s="142" customFormat="1" ht="14.25">
      <c r="A21" s="206"/>
      <c r="B21" s="220"/>
      <c r="C21" s="208" t="s">
        <v>292</v>
      </c>
      <c r="D21" s="208" t="s">
        <v>293</v>
      </c>
      <c r="E21" s="208"/>
      <c r="F21" s="208" t="s">
        <v>246</v>
      </c>
      <c r="G21" s="208" t="s">
        <v>229</v>
      </c>
      <c r="H21" s="214"/>
    </row>
    <row r="22" spans="1:8" s="142" customFormat="1" ht="14.25">
      <c r="A22" s="206"/>
      <c r="B22" s="220"/>
      <c r="C22" s="216" t="s">
        <v>294</v>
      </c>
      <c r="D22" s="216" t="s">
        <v>295</v>
      </c>
      <c r="E22" s="216"/>
      <c r="F22" s="216" t="s">
        <v>294</v>
      </c>
      <c r="G22" s="216" t="s">
        <v>295</v>
      </c>
      <c r="H22" s="214"/>
    </row>
    <row r="23" spans="1:8" s="142" customFormat="1" ht="14.25">
      <c r="A23" s="206"/>
      <c r="B23" s="220"/>
      <c r="C23" s="218" t="s">
        <v>47</v>
      </c>
      <c r="D23" s="218" t="s">
        <v>47</v>
      </c>
      <c r="E23" s="218"/>
      <c r="F23" s="219" t="s">
        <v>47</v>
      </c>
      <c r="G23" s="218" t="s">
        <v>47</v>
      </c>
      <c r="H23" s="214"/>
    </row>
    <row r="24" spans="1:8" s="142" customFormat="1" ht="14.25">
      <c r="A24" s="206"/>
      <c r="B24" s="220"/>
      <c r="C24" s="218" t="s">
        <v>2</v>
      </c>
      <c r="D24" s="208" t="s">
        <v>2</v>
      </c>
      <c r="E24" s="208"/>
      <c r="F24" s="234" t="s">
        <v>2</v>
      </c>
      <c r="G24" s="208" t="s">
        <v>2</v>
      </c>
      <c r="H24" s="214"/>
    </row>
    <row r="25" spans="1:8" s="142" customFormat="1" ht="14.25">
      <c r="A25" s="206"/>
      <c r="B25" s="220"/>
      <c r="C25" s="218"/>
      <c r="D25" s="218"/>
      <c r="E25" s="208"/>
      <c r="F25" s="235"/>
      <c r="G25" s="218"/>
      <c r="H25" s="214"/>
    </row>
    <row r="26" spans="1:8" s="142" customFormat="1" ht="15">
      <c r="A26" s="206"/>
      <c r="B26" s="220" t="s">
        <v>72</v>
      </c>
      <c r="C26" s="221">
        <v>25929</v>
      </c>
      <c r="D26" s="221">
        <v>21123</v>
      </c>
      <c r="E26" s="236">
        <f>SUM(C26-D26)/D26</f>
        <v>0.22752449936088623</v>
      </c>
      <c r="F26" s="237">
        <v>69421</v>
      </c>
      <c r="G26" s="171">
        <v>48000</v>
      </c>
      <c r="H26" s="236">
        <f>SUM(F26-G26)/G26</f>
        <v>0.44627083333333334</v>
      </c>
    </row>
    <row r="27" spans="1:8" s="142" customFormat="1" ht="15">
      <c r="A27" s="206"/>
      <c r="B27" s="220" t="s">
        <v>170</v>
      </c>
      <c r="C27" s="221">
        <v>4769</v>
      </c>
      <c r="D27" s="221">
        <v>713</v>
      </c>
      <c r="E27" s="222">
        <f>SUM(C27-D27)/D27</f>
        <v>5.6886395511921455</v>
      </c>
      <c r="F27" s="221">
        <v>10507</v>
      </c>
      <c r="G27" s="171">
        <v>12154</v>
      </c>
      <c r="H27" s="222">
        <f>SUM(F27-G27)/G27</f>
        <v>-0.13551094289945698</v>
      </c>
    </row>
    <row r="28" spans="1:8" s="142" customFormat="1" ht="17.25">
      <c r="A28" s="206"/>
      <c r="B28" s="220" t="s">
        <v>73</v>
      </c>
      <c r="C28" s="224">
        <v>10162</v>
      </c>
      <c r="D28" s="224">
        <v>24560</v>
      </c>
      <c r="E28" s="222">
        <f>SUM(C28-D28)/D28</f>
        <v>-0.5862377850162866</v>
      </c>
      <c r="F28" s="238">
        <v>50750</v>
      </c>
      <c r="G28" s="171">
        <v>70212</v>
      </c>
      <c r="H28" s="222">
        <f>SUM(F28-G28)/G28</f>
        <v>-0.27718908448698226</v>
      </c>
    </row>
    <row r="29" spans="1:8" s="142" customFormat="1" ht="17.25">
      <c r="A29" s="206"/>
      <c r="B29" s="220" t="s">
        <v>50</v>
      </c>
      <c r="C29" s="225">
        <f>SUM(C26:C28)</f>
        <v>40860</v>
      </c>
      <c r="D29" s="225">
        <f>SUM(D26:D28)</f>
        <v>46396</v>
      </c>
      <c r="E29" s="239">
        <f>SUM(C29-D29)/D29</f>
        <v>-0.11932063108888698</v>
      </c>
      <c r="F29" s="240">
        <f>SUM(F26:F28)</f>
        <v>130678</v>
      </c>
      <c r="G29" s="241">
        <f>SUM(G26:G28)</f>
        <v>130366</v>
      </c>
      <c r="H29" s="242">
        <f>SUM(F29-G29)/G29</f>
        <v>0.0023932620468527068</v>
      </c>
    </row>
    <row r="30" spans="1:8" s="142" customFormat="1" ht="17.25">
      <c r="A30" s="206"/>
      <c r="B30" s="243"/>
      <c r="C30" s="244"/>
      <c r="D30" s="245"/>
      <c r="E30" s="245"/>
      <c r="F30" s="245"/>
      <c r="G30" s="246"/>
      <c r="H30" s="247"/>
    </row>
    <row r="31" spans="2:8" ht="17.25">
      <c r="B31" s="143"/>
      <c r="C31" s="144"/>
      <c r="D31" s="143"/>
      <c r="E31" s="143"/>
      <c r="F31" s="143"/>
      <c r="G31" s="145"/>
      <c r="H31" s="145"/>
    </row>
    <row r="32" spans="1:2" s="41" customFormat="1" ht="15">
      <c r="A32" s="146" t="s">
        <v>74</v>
      </c>
      <c r="B32" s="41" t="s">
        <v>315</v>
      </c>
    </row>
    <row r="33" spans="1:2" s="41" customFormat="1" ht="15">
      <c r="A33" s="146"/>
      <c r="B33" s="41" t="s">
        <v>339</v>
      </c>
    </row>
    <row r="34" spans="1:2" s="41" customFormat="1" ht="15">
      <c r="A34" s="146"/>
      <c r="B34" s="147"/>
    </row>
    <row r="35" spans="1:2" s="41" customFormat="1" ht="15">
      <c r="A35" s="146"/>
      <c r="B35" s="147" t="s">
        <v>332</v>
      </c>
    </row>
    <row r="36" spans="1:2" s="41" customFormat="1" ht="15">
      <c r="A36" s="146"/>
      <c r="B36" s="147" t="s">
        <v>334</v>
      </c>
    </row>
    <row r="37" spans="1:2" s="41" customFormat="1" ht="15">
      <c r="A37" s="146"/>
      <c r="B37" s="147"/>
    </row>
    <row r="38" s="41" customFormat="1" ht="15">
      <c r="A38" s="146"/>
    </row>
    <row r="39" spans="1:2" s="41" customFormat="1" ht="15">
      <c r="A39" s="342" t="s">
        <v>75</v>
      </c>
      <c r="B39" s="343" t="s">
        <v>340</v>
      </c>
    </row>
    <row r="40" spans="1:2" s="41" customFormat="1" ht="15">
      <c r="A40" s="342"/>
      <c r="B40" s="343" t="s">
        <v>296</v>
      </c>
    </row>
    <row r="41" spans="1:2" s="41" customFormat="1" ht="15">
      <c r="A41" s="342"/>
      <c r="B41" s="343"/>
    </row>
    <row r="42" spans="1:2" s="41" customFormat="1" ht="15">
      <c r="A42" s="342"/>
      <c r="B42" s="343" t="s">
        <v>326</v>
      </c>
    </row>
    <row r="43" spans="1:2" s="41" customFormat="1" ht="15">
      <c r="A43" s="342"/>
      <c r="B43" s="343" t="s">
        <v>316</v>
      </c>
    </row>
    <row r="44" s="41" customFormat="1" ht="15">
      <c r="A44" s="146"/>
    </row>
    <row r="45" s="41" customFormat="1" ht="15">
      <c r="A45" s="146"/>
    </row>
    <row r="46" spans="1:2" s="41" customFormat="1" ht="15">
      <c r="A46" s="342" t="s">
        <v>76</v>
      </c>
      <c r="B46" s="344" t="s">
        <v>327</v>
      </c>
    </row>
    <row r="47" spans="1:2" s="41" customFormat="1" ht="15">
      <c r="A47" s="342"/>
      <c r="B47" s="344" t="s">
        <v>341</v>
      </c>
    </row>
    <row r="48" spans="1:2" s="41" customFormat="1" ht="15">
      <c r="A48" s="342"/>
      <c r="B48" s="344"/>
    </row>
    <row r="49" spans="1:2" s="41" customFormat="1" ht="15">
      <c r="A49" s="342"/>
      <c r="B49" s="343" t="s">
        <v>328</v>
      </c>
    </row>
    <row r="50" spans="1:2" s="41" customFormat="1" ht="15">
      <c r="A50" s="342"/>
      <c r="B50" s="343" t="s">
        <v>333</v>
      </c>
    </row>
    <row r="51" spans="1:2" ht="14.25">
      <c r="A51" s="195"/>
      <c r="B51" s="194"/>
    </row>
    <row r="52" spans="1:2" ht="14.25">
      <c r="A52" s="195"/>
      <c r="B52" s="194"/>
    </row>
    <row r="53" spans="1:8" ht="18.75">
      <c r="A53" s="202" t="s">
        <v>77</v>
      </c>
      <c r="B53" s="203" t="s">
        <v>78</v>
      </c>
      <c r="C53" s="197"/>
      <c r="D53" s="197"/>
      <c r="E53" s="197"/>
      <c r="F53" s="197"/>
      <c r="G53" s="197"/>
      <c r="H53" s="197"/>
    </row>
    <row r="54" spans="1:8" s="142" customFormat="1" ht="14.25">
      <c r="A54" s="206"/>
      <c r="B54" s="248"/>
      <c r="C54" s="249" t="s">
        <v>79</v>
      </c>
      <c r="D54" s="250" t="s">
        <v>171</v>
      </c>
      <c r="E54" s="208" t="s">
        <v>63</v>
      </c>
      <c r="F54" s="249" t="s">
        <v>79</v>
      </c>
      <c r="G54" s="218" t="s">
        <v>80</v>
      </c>
      <c r="H54" s="208" t="s">
        <v>63</v>
      </c>
    </row>
    <row r="55" spans="1:8" s="142" customFormat="1" ht="14.25">
      <c r="A55" s="206"/>
      <c r="B55" s="220"/>
      <c r="C55" s="208" t="s">
        <v>292</v>
      </c>
      <c r="D55" s="208" t="s">
        <v>290</v>
      </c>
      <c r="E55" s="211" t="s">
        <v>67</v>
      </c>
      <c r="F55" s="208" t="s">
        <v>292</v>
      </c>
      <c r="G55" s="208" t="s">
        <v>290</v>
      </c>
      <c r="H55" s="211" t="s">
        <v>67</v>
      </c>
    </row>
    <row r="56" spans="1:8" s="142" customFormat="1" ht="14.25">
      <c r="A56" s="206"/>
      <c r="B56" s="220"/>
      <c r="C56" s="216" t="s">
        <v>294</v>
      </c>
      <c r="D56" s="216" t="s">
        <v>289</v>
      </c>
      <c r="E56" s="213"/>
      <c r="F56" s="216" t="s">
        <v>294</v>
      </c>
      <c r="G56" s="216" t="s">
        <v>289</v>
      </c>
      <c r="H56" s="211"/>
    </row>
    <row r="57" spans="1:8" s="142" customFormat="1" ht="14.25">
      <c r="A57" s="206"/>
      <c r="B57" s="230"/>
      <c r="C57" s="218" t="s">
        <v>71</v>
      </c>
      <c r="D57" s="251" t="s">
        <v>71</v>
      </c>
      <c r="E57" s="216"/>
      <c r="F57" s="218" t="s">
        <v>47</v>
      </c>
      <c r="G57" s="251" t="s">
        <v>47</v>
      </c>
      <c r="H57" s="216"/>
    </row>
    <row r="58" spans="1:8" s="142" customFormat="1" ht="14.25">
      <c r="A58" s="206"/>
      <c r="B58" s="214" t="s">
        <v>81</v>
      </c>
      <c r="C58" s="252"/>
      <c r="D58" s="214"/>
      <c r="E58" s="214"/>
      <c r="F58" s="214"/>
      <c r="G58" s="252"/>
      <c r="H58" s="214"/>
    </row>
    <row r="59" spans="1:8" s="142" customFormat="1" ht="15">
      <c r="A59" s="206"/>
      <c r="B59" s="220" t="s">
        <v>72</v>
      </c>
      <c r="C59" s="221">
        <f>SUM(C16)</f>
        <v>137301</v>
      </c>
      <c r="D59" s="221">
        <v>136690</v>
      </c>
      <c r="E59" s="319">
        <f>SUM(C59-D59)/D59</f>
        <v>0.004469968541956251</v>
      </c>
      <c r="F59" s="221">
        <f>SUM(C26)</f>
        <v>25929</v>
      </c>
      <c r="G59" s="221">
        <v>26383</v>
      </c>
      <c r="H59" s="223">
        <f>SUM(F59-G59)/G59</f>
        <v>-0.01720805063866884</v>
      </c>
    </row>
    <row r="60" spans="1:8" s="142" customFormat="1" ht="15">
      <c r="A60" s="206"/>
      <c r="B60" s="220" t="s">
        <v>170</v>
      </c>
      <c r="C60" s="221">
        <f>SUM(C17)</f>
        <v>85074</v>
      </c>
      <c r="D60" s="221">
        <v>70021</v>
      </c>
      <c r="E60" s="223">
        <f>SUM(C60-D60)/D60</f>
        <v>0.21497836363376702</v>
      </c>
      <c r="F60" s="221">
        <f>SUM(C27)</f>
        <v>4769</v>
      </c>
      <c r="G60" s="221">
        <v>2329</v>
      </c>
      <c r="H60" s="222">
        <f>SUM(F60-G60)/G60</f>
        <v>1.0476599398883641</v>
      </c>
    </row>
    <row r="61" spans="1:8" s="142" customFormat="1" ht="17.25">
      <c r="A61" s="206"/>
      <c r="B61" s="220" t="s">
        <v>73</v>
      </c>
      <c r="C61" s="224">
        <f>SUM(C18)</f>
        <v>314505</v>
      </c>
      <c r="D61" s="224">
        <v>345739</v>
      </c>
      <c r="E61" s="223">
        <f>SUM(C61-D61)/D61</f>
        <v>-0.09033982281431947</v>
      </c>
      <c r="F61" s="224">
        <f>SUM(C28)</f>
        <v>10162</v>
      </c>
      <c r="G61" s="224">
        <v>19491.903920619294</v>
      </c>
      <c r="H61" s="222">
        <f>SUM(F61-G61)/G61</f>
        <v>-0.4786553411413935</v>
      </c>
    </row>
    <row r="62" spans="1:8" s="142" customFormat="1" ht="17.25">
      <c r="A62" s="206"/>
      <c r="B62" s="231" t="s">
        <v>50</v>
      </c>
      <c r="C62" s="253">
        <f>SUM(C59:C61)</f>
        <v>536880</v>
      </c>
      <c r="D62" s="253">
        <f>SUM(D59:D61)</f>
        <v>552450</v>
      </c>
      <c r="E62" s="227">
        <f>SUM(C62-D62)/D62</f>
        <v>-0.028183546022264458</v>
      </c>
      <c r="F62" s="253">
        <f>SUM(F59:F61)</f>
        <v>40860</v>
      </c>
      <c r="G62" s="253">
        <f>SUM(G59:G61)</f>
        <v>48203.9039206193</v>
      </c>
      <c r="H62" s="239">
        <f>SUM(F62-G62)/G62</f>
        <v>-0.15235081234733627</v>
      </c>
    </row>
    <row r="63" spans="1:8" s="142" customFormat="1" ht="16.5">
      <c r="A63" s="206"/>
      <c r="B63" s="254"/>
      <c r="C63" s="255"/>
      <c r="D63" s="256"/>
      <c r="E63" s="257"/>
      <c r="F63" s="257"/>
      <c r="G63" s="258"/>
      <c r="H63" s="259"/>
    </row>
    <row r="64" spans="2:8" ht="16.5">
      <c r="B64" s="143"/>
      <c r="C64" s="151"/>
      <c r="D64" s="152"/>
      <c r="E64" s="152"/>
      <c r="F64" s="152"/>
      <c r="G64" s="153"/>
      <c r="H64" s="154"/>
    </row>
    <row r="65" spans="1:2" s="41" customFormat="1" ht="15">
      <c r="A65" s="146" t="s">
        <v>74</v>
      </c>
      <c r="B65" s="138" t="s">
        <v>329</v>
      </c>
    </row>
    <row r="66" spans="1:2" s="41" customFormat="1" ht="15">
      <c r="A66" s="146"/>
      <c r="B66" s="41" t="s">
        <v>330</v>
      </c>
    </row>
    <row r="67" s="41" customFormat="1" ht="15"/>
    <row r="68" spans="1:2" s="41" customFormat="1" ht="15">
      <c r="A68" s="146" t="s">
        <v>75</v>
      </c>
      <c r="B68" s="147" t="s">
        <v>317</v>
      </c>
    </row>
    <row r="69" spans="1:2" s="41" customFormat="1" ht="15">
      <c r="A69" s="146"/>
      <c r="B69" s="41" t="s">
        <v>297</v>
      </c>
    </row>
    <row r="70" s="41" customFormat="1" ht="15">
      <c r="A70" s="146"/>
    </row>
    <row r="71" spans="1:2" s="41" customFormat="1" ht="15">
      <c r="A71" s="146" t="s">
        <v>82</v>
      </c>
      <c r="B71" s="41" t="s">
        <v>331</v>
      </c>
    </row>
    <row r="72" s="41" customFormat="1" ht="15">
      <c r="B72" s="41" t="s">
        <v>342</v>
      </c>
    </row>
    <row r="75" spans="1:6" ht="18.75">
      <c r="A75" s="149" t="s">
        <v>83</v>
      </c>
      <c r="B75" s="29" t="s">
        <v>298</v>
      </c>
      <c r="F75" s="114"/>
    </row>
    <row r="76" spans="2:6" ht="15.75">
      <c r="B76" s="41"/>
      <c r="F76" s="114"/>
    </row>
    <row r="77" spans="2:6" ht="15.75">
      <c r="B77" s="41" t="s">
        <v>343</v>
      </c>
      <c r="F77" s="114"/>
    </row>
    <row r="78" spans="2:6" ht="15.75">
      <c r="B78" s="41" t="s">
        <v>335</v>
      </c>
      <c r="F78" s="114"/>
    </row>
    <row r="79" ht="15">
      <c r="F79" s="114"/>
    </row>
    <row r="80" spans="2:6" ht="15.75">
      <c r="B80" s="41"/>
      <c r="F80" s="114"/>
    </row>
    <row r="81" spans="2:6" ht="15">
      <c r="B81" s="46"/>
      <c r="F81" s="114"/>
    </row>
    <row r="82" spans="1:2" ht="18.75">
      <c r="A82" s="149" t="s">
        <v>84</v>
      </c>
      <c r="B82" s="29" t="s">
        <v>85</v>
      </c>
    </row>
    <row r="83" s="148" customFormat="1" ht="14.25">
      <c r="B83" s="148" t="s">
        <v>86</v>
      </c>
    </row>
    <row r="84" spans="2:7" ht="15">
      <c r="B84" s="46"/>
      <c r="G84" s="30" t="s">
        <v>120</v>
      </c>
    </row>
    <row r="85" spans="1:7" ht="24" customHeight="1">
      <c r="A85" s="149" t="s">
        <v>87</v>
      </c>
      <c r="B85" s="155" t="s">
        <v>88</v>
      </c>
      <c r="E85" s="30"/>
      <c r="G85" s="156" t="s">
        <v>44</v>
      </c>
    </row>
    <row r="86" ht="14.25">
      <c r="G86" s="157" t="s">
        <v>294</v>
      </c>
    </row>
    <row r="87" ht="12.75">
      <c r="G87" s="158" t="s">
        <v>2</v>
      </c>
    </row>
    <row r="88" spans="2:7" ht="15">
      <c r="B88" s="26" t="s">
        <v>90</v>
      </c>
      <c r="G88" s="45">
        <v>23997</v>
      </c>
    </row>
    <row r="89" spans="2:7" ht="17.25">
      <c r="B89" s="26" t="s">
        <v>91</v>
      </c>
      <c r="E89" s="159"/>
      <c r="F89" s="160"/>
      <c r="G89" s="160">
        <v>1409</v>
      </c>
    </row>
    <row r="90" spans="5:7" ht="17.25">
      <c r="E90" s="161"/>
      <c r="F90" s="162"/>
      <c r="G90" s="163">
        <f>SUM(G88:G89)</f>
        <v>25406</v>
      </c>
    </row>
    <row r="91" ht="12.75">
      <c r="B91" s="26" t="s">
        <v>92</v>
      </c>
    </row>
    <row r="93" spans="1:2" ht="18.75">
      <c r="A93" s="149" t="s">
        <v>93</v>
      </c>
      <c r="B93" s="150" t="s">
        <v>94</v>
      </c>
    </row>
    <row r="94" ht="15">
      <c r="B94" s="164" t="s">
        <v>121</v>
      </c>
    </row>
    <row r="95" ht="15">
      <c r="B95" s="164"/>
    </row>
    <row r="96" spans="2:7" ht="17.25">
      <c r="B96" s="164"/>
      <c r="F96" s="163"/>
      <c r="G96" s="163"/>
    </row>
    <row r="97" spans="1:7" ht="20.25">
      <c r="A97" s="149" t="s">
        <v>95</v>
      </c>
      <c r="B97" s="150" t="s">
        <v>96</v>
      </c>
      <c r="F97" s="162"/>
      <c r="G97" s="162"/>
    </row>
    <row r="98" spans="1:2" ht="18.75">
      <c r="A98" s="165"/>
      <c r="B98" s="164" t="s">
        <v>97</v>
      </c>
    </row>
    <row r="99" spans="1:2" ht="18.75">
      <c r="A99" s="165"/>
      <c r="B99" s="166"/>
    </row>
    <row r="100" spans="1:8" ht="20.25">
      <c r="A100" s="165"/>
      <c r="B100" s="164"/>
      <c r="G100" s="31"/>
      <c r="H100" s="162"/>
    </row>
    <row r="101" spans="1:7" ht="18.75">
      <c r="A101" s="149" t="s">
        <v>98</v>
      </c>
      <c r="B101" s="150" t="s">
        <v>99</v>
      </c>
      <c r="G101" s="167"/>
    </row>
    <row r="102" spans="1:7" ht="17.25">
      <c r="A102" s="30"/>
      <c r="B102" s="164" t="s">
        <v>160</v>
      </c>
      <c r="G102" s="168"/>
    </row>
    <row r="103" spans="1:7" ht="17.25">
      <c r="A103" s="30"/>
      <c r="B103" s="164"/>
      <c r="G103" s="168"/>
    </row>
    <row r="104" spans="1:8" ht="18.75">
      <c r="A104" s="169" t="s">
        <v>100</v>
      </c>
      <c r="B104" s="170" t="s">
        <v>203</v>
      </c>
      <c r="C104" s="116"/>
      <c r="D104" s="116"/>
      <c r="E104" s="116"/>
      <c r="F104" s="116"/>
      <c r="G104" s="171"/>
      <c r="H104" s="172"/>
    </row>
    <row r="105" spans="1:7" ht="18.75">
      <c r="A105" s="169"/>
      <c r="B105" s="170" t="s">
        <v>204</v>
      </c>
      <c r="C105" s="116"/>
      <c r="D105" s="116"/>
      <c r="E105" s="116"/>
      <c r="F105" s="116"/>
      <c r="G105" s="173" t="s">
        <v>2</v>
      </c>
    </row>
    <row r="106" spans="1:7" ht="15">
      <c r="A106" s="116"/>
      <c r="B106" s="174"/>
      <c r="C106" s="116"/>
      <c r="D106" s="116"/>
      <c r="E106" s="116"/>
      <c r="F106" s="116"/>
      <c r="G106" s="175"/>
    </row>
    <row r="107" spans="1:7" ht="15">
      <c r="A107" s="116"/>
      <c r="B107" s="174" t="s">
        <v>101</v>
      </c>
      <c r="C107" s="116"/>
      <c r="D107" s="116"/>
      <c r="E107" s="116"/>
      <c r="F107" s="116"/>
      <c r="G107" s="175">
        <v>22629</v>
      </c>
    </row>
    <row r="108" spans="1:7" ht="12.75">
      <c r="A108" s="116"/>
      <c r="B108" s="116"/>
      <c r="C108" s="116"/>
      <c r="D108" s="116"/>
      <c r="E108" s="116"/>
      <c r="F108" s="116"/>
      <c r="G108" s="175"/>
    </row>
    <row r="109" spans="1:7" ht="15">
      <c r="A109" s="116"/>
      <c r="B109" s="174" t="s">
        <v>102</v>
      </c>
      <c r="C109" s="116"/>
      <c r="D109" s="116"/>
      <c r="E109" s="116"/>
      <c r="F109" s="116"/>
      <c r="G109" s="175">
        <v>168</v>
      </c>
    </row>
    <row r="110" spans="1:7" ht="15">
      <c r="A110" s="116"/>
      <c r="B110" s="174"/>
      <c r="C110" s="116"/>
      <c r="D110" s="116"/>
      <c r="E110" s="116"/>
      <c r="F110" s="116"/>
      <c r="G110" s="175"/>
    </row>
    <row r="111" spans="1:7" ht="15">
      <c r="A111" s="116"/>
      <c r="B111" s="174" t="s">
        <v>104</v>
      </c>
      <c r="C111" s="116"/>
      <c r="D111" s="116"/>
      <c r="E111" s="116"/>
      <c r="F111" s="116"/>
      <c r="G111" s="175">
        <v>262029</v>
      </c>
    </row>
    <row r="112" spans="1:7" ht="15">
      <c r="A112" s="116"/>
      <c r="B112" s="174"/>
      <c r="C112" s="116"/>
      <c r="D112" s="116"/>
      <c r="E112" s="116"/>
      <c r="F112" s="116"/>
      <c r="G112" s="175"/>
    </row>
    <row r="113" spans="1:7" ht="15">
      <c r="A113" s="116"/>
      <c r="B113" s="174" t="s">
        <v>105</v>
      </c>
      <c r="C113" s="116"/>
      <c r="D113" s="116"/>
      <c r="E113" s="116"/>
      <c r="F113" s="116"/>
      <c r="G113" s="175">
        <v>90603</v>
      </c>
    </row>
    <row r="114" spans="1:7" ht="15">
      <c r="A114" s="116"/>
      <c r="B114" s="174"/>
      <c r="C114" s="116"/>
      <c r="D114" s="116"/>
      <c r="E114" s="116"/>
      <c r="F114" s="116"/>
      <c r="G114" s="175"/>
    </row>
    <row r="115" spans="1:7" ht="15">
      <c r="A115" s="116"/>
      <c r="B115" s="174" t="s">
        <v>266</v>
      </c>
      <c r="C115" s="116"/>
      <c r="D115" s="116"/>
      <c r="E115" s="116"/>
      <c r="F115" s="116"/>
      <c r="G115" s="175">
        <v>8750</v>
      </c>
    </row>
    <row r="116" spans="1:7" ht="15">
      <c r="A116" s="116"/>
      <c r="B116" s="174"/>
      <c r="C116" s="116"/>
      <c r="D116" s="116"/>
      <c r="E116" s="116"/>
      <c r="F116" s="116"/>
      <c r="G116" s="175"/>
    </row>
    <row r="117" spans="1:7" ht="15.75" thickBot="1">
      <c r="A117" s="116"/>
      <c r="B117" s="174"/>
      <c r="C117" s="116"/>
      <c r="D117" s="116"/>
      <c r="E117" s="116"/>
      <c r="F117" s="116"/>
      <c r="G117" s="176">
        <f>SUM(G107:G116)</f>
        <v>384179</v>
      </c>
    </row>
    <row r="118" spans="1:7" ht="19.5" thickTop="1">
      <c r="A118" s="116"/>
      <c r="B118" s="170" t="s">
        <v>205</v>
      </c>
      <c r="C118" s="116"/>
      <c r="D118" s="116"/>
      <c r="E118" s="116"/>
      <c r="F118" s="116"/>
      <c r="G118" s="175"/>
    </row>
    <row r="119" spans="1:7" ht="15">
      <c r="A119" s="116"/>
      <c r="B119" s="174" t="s">
        <v>103</v>
      </c>
      <c r="C119" s="177"/>
      <c r="D119" s="116"/>
      <c r="E119" s="116"/>
      <c r="F119" s="116"/>
      <c r="G119" s="171">
        <v>134</v>
      </c>
    </row>
    <row r="120" spans="1:7" ht="15">
      <c r="A120" s="116"/>
      <c r="B120" s="174"/>
      <c r="C120" s="116"/>
      <c r="D120" s="116"/>
      <c r="E120" s="116"/>
      <c r="F120" s="116"/>
      <c r="G120" s="175"/>
    </row>
    <row r="121" spans="1:7" ht="15">
      <c r="A121" s="116"/>
      <c r="B121" s="174" t="s">
        <v>106</v>
      </c>
      <c r="C121" s="116"/>
      <c r="D121" s="116"/>
      <c r="E121" s="116"/>
      <c r="F121" s="116"/>
      <c r="G121" s="171">
        <v>333265</v>
      </c>
    </row>
    <row r="122" spans="1:7" ht="15">
      <c r="A122" s="116"/>
      <c r="B122" s="174"/>
      <c r="C122" s="116"/>
      <c r="D122" s="116"/>
      <c r="E122" s="116"/>
      <c r="F122" s="116"/>
      <c r="G122" s="171"/>
    </row>
    <row r="123" spans="1:7" ht="15">
      <c r="A123" s="116"/>
      <c r="B123" s="174" t="s">
        <v>267</v>
      </c>
      <c r="C123" s="116"/>
      <c r="D123" s="116"/>
      <c r="E123" s="116"/>
      <c r="F123" s="116"/>
      <c r="G123" s="171">
        <v>24282</v>
      </c>
    </row>
    <row r="124" spans="1:7" ht="15">
      <c r="A124" s="116"/>
      <c r="B124" s="174"/>
      <c r="C124" s="116"/>
      <c r="D124" s="116"/>
      <c r="E124" s="116"/>
      <c r="F124" s="116"/>
      <c r="G124" s="171"/>
    </row>
    <row r="125" spans="1:7" ht="15.75" thickBot="1">
      <c r="A125" s="116"/>
      <c r="B125" s="116"/>
      <c r="C125" s="116"/>
      <c r="D125" s="116"/>
      <c r="E125" s="116"/>
      <c r="F125" s="116"/>
      <c r="G125" s="178">
        <f>SUM(G119:G124)</f>
        <v>357681</v>
      </c>
    </row>
    <row r="126" spans="1:7" ht="15.75" thickTop="1">
      <c r="A126" s="116"/>
      <c r="B126" s="179"/>
      <c r="C126" s="116"/>
      <c r="D126" s="116"/>
      <c r="E126" s="116"/>
      <c r="F126" s="116"/>
      <c r="G126" s="180"/>
    </row>
    <row r="127" spans="1:7" ht="15.75" thickBot="1">
      <c r="A127" s="116"/>
      <c r="B127" s="179" t="s">
        <v>206</v>
      </c>
      <c r="C127" s="116"/>
      <c r="D127" s="116"/>
      <c r="E127" s="116"/>
      <c r="F127" s="116"/>
      <c r="G127" s="178">
        <f>G117+G125</f>
        <v>741860</v>
      </c>
    </row>
    <row r="128" spans="2:8" ht="15.75" thickTop="1">
      <c r="B128" s="34"/>
      <c r="G128" s="44"/>
      <c r="H128" s="151"/>
    </row>
    <row r="129" spans="2:8" ht="15">
      <c r="B129" s="34"/>
      <c r="G129" s="44"/>
      <c r="H129" s="151"/>
    </row>
    <row r="130" spans="1:8" ht="18.75">
      <c r="A130" s="149" t="s">
        <v>107</v>
      </c>
      <c r="B130" s="29" t="s">
        <v>218</v>
      </c>
      <c r="H130" s="114"/>
    </row>
    <row r="131" spans="1:2" ht="18.75">
      <c r="A131" s="149"/>
      <c r="B131" s="164"/>
    </row>
    <row r="132" spans="1:2" ht="18.75">
      <c r="A132" s="149"/>
      <c r="B132" s="181" t="s">
        <v>299</v>
      </c>
    </row>
    <row r="133" spans="1:7" ht="18.75">
      <c r="A133" s="149"/>
      <c r="B133" s="164"/>
      <c r="F133" s="182"/>
      <c r="G133" s="182"/>
    </row>
    <row r="134" spans="1:7" ht="18.75">
      <c r="A134" s="149"/>
      <c r="B134" s="183" t="s">
        <v>219</v>
      </c>
      <c r="F134" s="31" t="s">
        <v>220</v>
      </c>
      <c r="G134" s="31" t="s">
        <v>221</v>
      </c>
    </row>
    <row r="135" spans="1:7" ht="18.75">
      <c r="A135" s="149"/>
      <c r="B135" s="181" t="s">
        <v>222</v>
      </c>
      <c r="F135" s="31" t="s">
        <v>2</v>
      </c>
      <c r="G135" s="31" t="s">
        <v>2</v>
      </c>
    </row>
    <row r="136" spans="1:7" ht="18.75">
      <c r="A136" s="149"/>
      <c r="B136" s="181" t="s">
        <v>232</v>
      </c>
      <c r="F136" s="111">
        <v>27087</v>
      </c>
      <c r="G136" s="111">
        <v>60</v>
      </c>
    </row>
    <row r="137" spans="1:7" ht="18.75">
      <c r="A137" s="149"/>
      <c r="B137" s="181" t="s">
        <v>233</v>
      </c>
      <c r="F137" s="111">
        <v>30718</v>
      </c>
      <c r="G137" s="111">
        <v>-63</v>
      </c>
    </row>
    <row r="138" spans="1:7" ht="18.75">
      <c r="A138" s="149"/>
      <c r="B138" s="181"/>
      <c r="F138" s="111"/>
      <c r="G138" s="111"/>
    </row>
    <row r="139" spans="1:8" ht="18.75">
      <c r="A139" s="149"/>
      <c r="B139" s="181"/>
      <c r="G139" s="111"/>
      <c r="H139" s="111"/>
    </row>
    <row r="140" spans="1:2" ht="18.75">
      <c r="A140" s="149"/>
      <c r="B140" s="181" t="s">
        <v>225</v>
      </c>
    </row>
    <row r="141" ht="18.75">
      <c r="A141" s="149"/>
    </row>
    <row r="142" spans="1:2" ht="18.75">
      <c r="A142" s="149" t="s">
        <v>108</v>
      </c>
      <c r="B142" s="150" t="s">
        <v>109</v>
      </c>
    </row>
    <row r="143" spans="1:2" ht="18.75">
      <c r="A143" s="149"/>
      <c r="B143" s="150"/>
    </row>
    <row r="144" ht="15">
      <c r="B144" s="181" t="s">
        <v>215</v>
      </c>
    </row>
    <row r="145" ht="15">
      <c r="B145" s="164"/>
    </row>
    <row r="146" spans="1:2" ht="18.75">
      <c r="A146" s="149" t="s">
        <v>110</v>
      </c>
      <c r="B146" s="155" t="s">
        <v>111</v>
      </c>
    </row>
    <row r="147" spans="1:2" ht="18.75">
      <c r="A147" s="149"/>
      <c r="B147" s="155"/>
    </row>
    <row r="148" ht="12.75">
      <c r="B148" s="26" t="s">
        <v>167</v>
      </c>
    </row>
    <row r="152" ht="15">
      <c r="B152" s="164"/>
    </row>
    <row r="153" spans="1:2" ht="18.75">
      <c r="A153" s="149" t="s">
        <v>112</v>
      </c>
      <c r="B153" s="150" t="s">
        <v>113</v>
      </c>
    </row>
    <row r="154" spans="1:7" ht="18.75">
      <c r="A154" s="149"/>
      <c r="B154" s="150"/>
      <c r="G154" s="30" t="s">
        <v>64</v>
      </c>
    </row>
    <row r="155" spans="2:7" ht="15">
      <c r="B155" s="164" t="s">
        <v>114</v>
      </c>
      <c r="F155" s="30" t="s">
        <v>89</v>
      </c>
      <c r="G155" s="156" t="s">
        <v>44</v>
      </c>
    </row>
    <row r="156" spans="2:7" ht="15">
      <c r="B156" s="164"/>
      <c r="C156" s="184"/>
      <c r="F156" s="157" t="s">
        <v>294</v>
      </c>
      <c r="G156" s="157" t="s">
        <v>294</v>
      </c>
    </row>
    <row r="157" spans="1:7" ht="22.5" customHeight="1">
      <c r="A157" s="31" t="s">
        <v>115</v>
      </c>
      <c r="B157" s="164" t="s">
        <v>116</v>
      </c>
      <c r="F157" s="162">
        <f>SUM('Condensed IS-31.12.2012'!G38)</f>
        <v>31535.685929716376</v>
      </c>
      <c r="G157" s="185">
        <f>SUM('Condensed IS-31.12.2012'!L38)</f>
        <v>99715.22273233985</v>
      </c>
    </row>
    <row r="158" spans="1:7" ht="32.25">
      <c r="A158" s="186" t="s">
        <v>117</v>
      </c>
      <c r="B158" s="187" t="s">
        <v>123</v>
      </c>
      <c r="C158" s="186"/>
      <c r="D158" s="186"/>
      <c r="E158" s="186"/>
      <c r="F158" s="168">
        <f>SUM('Condensed IS-31.12.2012'!G43)</f>
        <v>832002</v>
      </c>
      <c r="G158" s="168">
        <f>SUM(F158)</f>
        <v>832002</v>
      </c>
    </row>
    <row r="159" spans="1:7" ht="15.75" thickBot="1">
      <c r="A159" s="188"/>
      <c r="B159" s="164" t="s">
        <v>118</v>
      </c>
      <c r="C159" s="186"/>
      <c r="D159" s="186"/>
      <c r="E159" s="186"/>
      <c r="F159" s="189">
        <f>SUM(F157/F158)*100</f>
        <v>3.7903377551636144</v>
      </c>
      <c r="G159" s="189">
        <f>SUM(G157/G158)*100</f>
        <v>11.98497392221892</v>
      </c>
    </row>
    <row r="160" spans="1:5" ht="15.75" thickTop="1">
      <c r="A160" s="188"/>
      <c r="B160" s="164"/>
      <c r="C160" s="186"/>
      <c r="D160" s="186"/>
      <c r="E160" s="186"/>
    </row>
    <row r="161" spans="3:5" ht="15">
      <c r="C161" s="186"/>
      <c r="D161" s="186"/>
      <c r="E161" s="186"/>
    </row>
    <row r="162" spans="1:2" ht="18.75">
      <c r="A162" s="149" t="s">
        <v>338</v>
      </c>
      <c r="B162" s="29" t="s">
        <v>234</v>
      </c>
    </row>
    <row r="164" spans="2:7" ht="14.25" customHeight="1">
      <c r="B164" s="26" t="s">
        <v>235</v>
      </c>
      <c r="G164" s="31" t="s">
        <v>2</v>
      </c>
    </row>
    <row r="165" spans="2:7" ht="14.25" customHeight="1">
      <c r="B165" s="190" t="s">
        <v>271</v>
      </c>
      <c r="G165" s="191">
        <v>593206</v>
      </c>
    </row>
    <row r="166" spans="2:7" ht="15">
      <c r="B166" s="190" t="s">
        <v>269</v>
      </c>
      <c r="G166" s="192">
        <v>55285</v>
      </c>
    </row>
    <row r="167" ht="12.75">
      <c r="G167" s="191">
        <f>SUM(G165:G166)</f>
        <v>648491</v>
      </c>
    </row>
    <row r="168" ht="12.75">
      <c r="G168" s="191"/>
    </row>
    <row r="169" spans="2:7" ht="12.75">
      <c r="B169" s="26" t="s">
        <v>236</v>
      </c>
      <c r="G169" s="191"/>
    </row>
    <row r="170" spans="2:7" ht="12.75">
      <c r="B170" s="190" t="s">
        <v>270</v>
      </c>
      <c r="F170" s="193"/>
      <c r="G170" s="191">
        <v>14677</v>
      </c>
    </row>
    <row r="171" ht="15">
      <c r="G171" s="311">
        <f>SUM(F170:F170)</f>
        <v>0</v>
      </c>
    </row>
    <row r="172" ht="12.75">
      <c r="G172" s="191">
        <f>SUM(G167:G171)</f>
        <v>663168</v>
      </c>
    </row>
    <row r="173" ht="12.75">
      <c r="G173" s="191"/>
    </row>
    <row r="174" spans="2:7" ht="12.75">
      <c r="B174" s="26" t="s">
        <v>237</v>
      </c>
      <c r="G174" s="320">
        <v>-93177</v>
      </c>
    </row>
    <row r="175" spans="2:7" ht="13.5" thickBot="1">
      <c r="B175" s="26" t="s">
        <v>238</v>
      </c>
      <c r="G175" s="321">
        <f>SUM(G172+G174)</f>
        <v>569991</v>
      </c>
    </row>
    <row r="176" ht="13.5" thickTop="1">
      <c r="G176" s="310"/>
    </row>
  </sheetData>
  <sheetProtection/>
  <printOptions/>
  <pageMargins left="0.75" right="0.75" top="1" bottom="1" header="0.5" footer="0.5"/>
  <pageSetup fitToHeight="5" horizontalDpi="600" verticalDpi="600" orientation="landscape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PageLayoutView="0" workbookViewId="0" topLeftCell="A3">
      <pane xSplit="6" ySplit="14" topLeftCell="G26" activePane="bottomRight" state="frozen"/>
      <selection pane="topLeft" activeCell="A3" sqref="A3"/>
      <selection pane="topRight" activeCell="G3" sqref="G3"/>
      <selection pane="bottomLeft" activeCell="A17" sqref="A17"/>
      <selection pane="bottomRight" activeCell="G29" sqref="G29"/>
    </sheetView>
  </sheetViews>
  <sheetFormatPr defaultColWidth="9.140625" defaultRowHeight="12.75"/>
  <cols>
    <col min="1" max="2" width="9.140625" style="26" customWidth="1"/>
    <col min="3" max="3" width="13.140625" style="26" customWidth="1"/>
    <col min="4" max="4" width="20.421875" style="26" customWidth="1"/>
    <col min="5" max="5" width="9.57421875" style="26" customWidth="1"/>
    <col min="6" max="6" width="22.421875" style="26" customWidth="1"/>
    <col min="7" max="7" width="20.8515625" style="26" customWidth="1"/>
    <col min="8" max="8" width="10.28125" style="26" customWidth="1"/>
    <col min="9" max="9" width="23.7109375" style="26" customWidth="1"/>
    <col min="10" max="10" width="10.421875" style="26" customWidth="1"/>
    <col min="11" max="11" width="13.421875" style="26" customWidth="1"/>
    <col min="12" max="12" width="22.8515625" style="26" customWidth="1"/>
    <col min="13" max="13" width="12.00390625" style="26" customWidth="1"/>
    <col min="14" max="14" width="26.421875" style="26" customWidth="1"/>
    <col min="15" max="16384" width="9.140625" style="26" customWidth="1"/>
  </cols>
  <sheetData>
    <row r="1" s="83" customFormat="1" ht="26.25">
      <c r="A1" s="82" t="s">
        <v>227</v>
      </c>
    </row>
    <row r="2" s="83" customFormat="1" ht="23.25">
      <c r="A2" s="84" t="s">
        <v>3</v>
      </c>
    </row>
    <row r="3" s="83" customFormat="1" ht="23.25">
      <c r="A3" s="85"/>
    </row>
    <row r="4" s="83" customFormat="1" ht="23.25">
      <c r="A4" s="84" t="s">
        <v>291</v>
      </c>
    </row>
    <row r="5" s="83" customFormat="1" ht="23.25">
      <c r="A5" s="85"/>
    </row>
    <row r="6" s="83" customFormat="1" ht="23.25">
      <c r="A6" s="85"/>
    </row>
    <row r="7" spans="1:14" s="83" customFormat="1" ht="23.25">
      <c r="A7" s="86" t="s">
        <v>304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5.75">
      <c r="A8" s="260"/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</row>
    <row r="9" spans="1:14" s="37" customFormat="1" ht="18.75">
      <c r="A9" s="57"/>
      <c r="B9" s="57"/>
      <c r="C9" s="57"/>
      <c r="D9" s="57"/>
      <c r="E9" s="57"/>
      <c r="F9" s="57"/>
      <c r="G9" s="262"/>
      <c r="H9" s="57"/>
      <c r="I9" s="313"/>
      <c r="J9" s="263"/>
      <c r="K9" s="57"/>
      <c r="L9" s="262"/>
      <c r="M9" s="57"/>
      <c r="N9" s="313"/>
    </row>
    <row r="10" spans="1:14" s="37" customFormat="1" ht="18.75">
      <c r="A10" s="57"/>
      <c r="B10" s="57"/>
      <c r="C10" s="57"/>
      <c r="D10" s="57"/>
      <c r="E10" s="57"/>
      <c r="F10" s="57"/>
      <c r="G10" s="369" t="s">
        <v>4</v>
      </c>
      <c r="H10" s="370"/>
      <c r="I10" s="371"/>
      <c r="J10" s="263"/>
      <c r="K10" s="29"/>
      <c r="L10" s="369" t="s">
        <v>5</v>
      </c>
      <c r="M10" s="370"/>
      <c r="N10" s="371"/>
    </row>
    <row r="11" spans="1:14" s="37" customFormat="1" ht="18.75">
      <c r="A11" s="57"/>
      <c r="B11" s="57"/>
      <c r="C11" s="57"/>
      <c r="D11" s="57"/>
      <c r="E11" s="57"/>
      <c r="F11" s="57"/>
      <c r="G11" s="265" t="s">
        <v>6</v>
      </c>
      <c r="H11" s="265"/>
      <c r="I11" s="265" t="s">
        <v>7</v>
      </c>
      <c r="J11" s="263"/>
      <c r="K11" s="29"/>
      <c r="L11" s="265" t="s">
        <v>6</v>
      </c>
      <c r="M11" s="266"/>
      <c r="N11" s="265" t="s">
        <v>8</v>
      </c>
    </row>
    <row r="12" spans="1:14" s="37" customFormat="1" ht="18.75">
      <c r="A12" s="57"/>
      <c r="B12" s="57"/>
      <c r="C12" s="57"/>
      <c r="D12" s="57"/>
      <c r="E12" s="57"/>
      <c r="F12" s="57"/>
      <c r="G12" s="268" t="s">
        <v>9</v>
      </c>
      <c r="H12" s="268"/>
      <c r="I12" s="268" t="s">
        <v>9</v>
      </c>
      <c r="J12" s="263"/>
      <c r="K12" s="29"/>
      <c r="L12" s="269" t="s">
        <v>9</v>
      </c>
      <c r="M12" s="270"/>
      <c r="N12" s="269" t="s">
        <v>10</v>
      </c>
    </row>
    <row r="13" spans="1:14" s="37" customFormat="1" ht="18.75">
      <c r="A13" s="57"/>
      <c r="B13" s="57"/>
      <c r="C13" s="57"/>
      <c r="D13" s="57"/>
      <c r="E13" s="57"/>
      <c r="F13" s="57"/>
      <c r="G13" s="265" t="s">
        <v>301</v>
      </c>
      <c r="H13" s="269"/>
      <c r="I13" s="265" t="s">
        <v>301</v>
      </c>
      <c r="J13" s="263"/>
      <c r="K13" s="29"/>
      <c r="L13" s="265" t="s">
        <v>305</v>
      </c>
      <c r="M13" s="269"/>
      <c r="N13" s="265" t="s">
        <v>305</v>
      </c>
    </row>
    <row r="14" spans="1:14" s="37" customFormat="1" ht="18.75">
      <c r="A14" s="57"/>
      <c r="B14" s="57"/>
      <c r="C14" s="57"/>
      <c r="D14" s="57"/>
      <c r="E14" s="57"/>
      <c r="F14" s="57"/>
      <c r="G14" s="269" t="s">
        <v>302</v>
      </c>
      <c r="H14" s="269"/>
      <c r="I14" s="269" t="s">
        <v>303</v>
      </c>
      <c r="J14" s="263"/>
      <c r="K14" s="29"/>
      <c r="L14" s="264" t="s">
        <v>247</v>
      </c>
      <c r="M14" s="269"/>
      <c r="N14" s="269" t="s">
        <v>228</v>
      </c>
    </row>
    <row r="15" spans="1:14" s="37" customFormat="1" ht="18.75">
      <c r="A15" s="57"/>
      <c r="B15" s="57"/>
      <c r="C15" s="57"/>
      <c r="D15" s="57"/>
      <c r="E15" s="57"/>
      <c r="F15" s="272"/>
      <c r="G15" s="314" t="s">
        <v>294</v>
      </c>
      <c r="H15" s="270"/>
      <c r="I15" s="314" t="s">
        <v>295</v>
      </c>
      <c r="J15" s="274"/>
      <c r="K15" s="272"/>
      <c r="L15" s="273" t="s">
        <v>294</v>
      </c>
      <c r="M15" s="270"/>
      <c r="N15" s="314" t="s">
        <v>295</v>
      </c>
    </row>
    <row r="16" spans="1:14" s="37" customFormat="1" ht="28.5" customHeight="1">
      <c r="A16" s="57"/>
      <c r="B16" s="57"/>
      <c r="C16" s="57"/>
      <c r="D16" s="57"/>
      <c r="E16" s="57"/>
      <c r="F16" s="275"/>
      <c r="G16" s="268" t="s">
        <v>2</v>
      </c>
      <c r="H16" s="268"/>
      <c r="I16" s="268" t="s">
        <v>2</v>
      </c>
      <c r="J16" s="263"/>
      <c r="K16" s="275"/>
      <c r="L16" s="268" t="s">
        <v>2</v>
      </c>
      <c r="M16" s="276"/>
      <c r="N16" s="268" t="s">
        <v>2</v>
      </c>
    </row>
    <row r="17" spans="1:14" s="37" customFormat="1" ht="18.75">
      <c r="A17" s="57"/>
      <c r="B17" s="57"/>
      <c r="C17" s="57"/>
      <c r="D17" s="57"/>
      <c r="E17" s="57"/>
      <c r="F17" s="57"/>
      <c r="G17" s="277"/>
      <c r="H17" s="277"/>
      <c r="I17" s="315"/>
      <c r="J17" s="278"/>
      <c r="K17" s="272"/>
      <c r="L17" s="279"/>
      <c r="M17" s="280"/>
      <c r="N17" s="280"/>
    </row>
    <row r="18" spans="1:14" s="37" customFormat="1" ht="18.75">
      <c r="A18" s="57"/>
      <c r="B18" s="57"/>
      <c r="C18" s="57"/>
      <c r="D18" s="57"/>
      <c r="E18" s="57"/>
      <c r="F18" s="57"/>
      <c r="G18" s="280"/>
      <c r="H18" s="280"/>
      <c r="I18" s="280"/>
      <c r="J18" s="278"/>
      <c r="K18" s="57"/>
      <c r="L18" s="280"/>
      <c r="M18" s="280"/>
      <c r="N18" s="280"/>
    </row>
    <row r="19" spans="1:14" s="37" customFormat="1" ht="18.75">
      <c r="A19" s="57"/>
      <c r="B19" s="29"/>
      <c r="C19" s="57"/>
      <c r="D19" s="57"/>
      <c r="E19" s="57"/>
      <c r="F19" s="57"/>
      <c r="G19" s="280"/>
      <c r="H19" s="280"/>
      <c r="I19" s="285"/>
      <c r="J19" s="286"/>
      <c r="K19" s="57"/>
      <c r="L19" s="283"/>
      <c r="M19" s="283"/>
      <c r="N19" s="285"/>
    </row>
    <row r="20" spans="1:14" s="37" customFormat="1" ht="18.75">
      <c r="A20" s="57"/>
      <c r="B20" s="29"/>
      <c r="C20" s="57"/>
      <c r="D20" s="57"/>
      <c r="E20" s="57"/>
      <c r="F20" s="57"/>
      <c r="G20" s="280"/>
      <c r="H20" s="280"/>
      <c r="I20" s="285"/>
      <c r="J20" s="286"/>
      <c r="K20" s="57"/>
      <c r="L20" s="283"/>
      <c r="M20" s="283"/>
      <c r="N20" s="285"/>
    </row>
    <row r="21" spans="1:14" s="37" customFormat="1" ht="18.75">
      <c r="A21" s="57"/>
      <c r="B21" s="29" t="s">
        <v>146</v>
      </c>
      <c r="C21" s="57"/>
      <c r="D21" s="57"/>
      <c r="E21" s="57"/>
      <c r="F21" s="293"/>
      <c r="G21" s="285">
        <f>SUM('Condensed IS-31.12.2012'!G41)</f>
        <v>33261.336549912914</v>
      </c>
      <c r="H21" s="280"/>
      <c r="I21" s="285">
        <f>SUM('Condensed IS-31.12.2012'!I35)</f>
        <v>36899</v>
      </c>
      <c r="J21" s="286"/>
      <c r="K21" s="293"/>
      <c r="L21" s="285">
        <v>105272.24872896867</v>
      </c>
      <c r="M21" s="283"/>
      <c r="N21" s="285">
        <v>105275</v>
      </c>
    </row>
    <row r="22" spans="1:14" s="37" customFormat="1" ht="18.75">
      <c r="A22" s="57"/>
      <c r="B22" s="29"/>
      <c r="C22" s="57"/>
      <c r="D22" s="57"/>
      <c r="E22" s="57"/>
      <c r="F22" s="57"/>
      <c r="G22" s="280"/>
      <c r="H22" s="280"/>
      <c r="I22" s="285"/>
      <c r="J22" s="286"/>
      <c r="K22" s="57"/>
      <c r="L22" s="285"/>
      <c r="M22" s="283"/>
      <c r="N22" s="285"/>
    </row>
    <row r="23" spans="1:14" s="37" customFormat="1" ht="18.75">
      <c r="A23" s="57"/>
      <c r="B23" s="29"/>
      <c r="C23" s="57"/>
      <c r="D23" s="57"/>
      <c r="E23" s="57"/>
      <c r="F23" s="57"/>
      <c r="G23" s="288"/>
      <c r="H23" s="280"/>
      <c r="I23" s="288"/>
      <c r="J23" s="289"/>
      <c r="K23" s="57"/>
      <c r="L23" s="285"/>
      <c r="M23" s="283"/>
      <c r="N23" s="288"/>
    </row>
    <row r="24" spans="1:14" s="37" customFormat="1" ht="18.75">
      <c r="A24" s="57"/>
      <c r="B24" s="29" t="s">
        <v>217</v>
      </c>
      <c r="C24" s="57"/>
      <c r="D24" s="57"/>
      <c r="E24" s="57"/>
      <c r="F24" s="293"/>
      <c r="G24" s="288"/>
      <c r="H24" s="280"/>
      <c r="I24" s="288"/>
      <c r="J24" s="289"/>
      <c r="K24" s="293"/>
      <c r="L24" s="285"/>
      <c r="M24" s="283"/>
      <c r="N24" s="285"/>
    </row>
    <row r="25" spans="1:14" s="37" customFormat="1" ht="18.75">
      <c r="A25" s="57"/>
      <c r="B25" s="29"/>
      <c r="C25" s="57"/>
      <c r="D25" s="57"/>
      <c r="E25" s="57"/>
      <c r="F25" s="57"/>
      <c r="G25" s="280"/>
      <c r="H25" s="280"/>
      <c r="I25" s="288"/>
      <c r="J25" s="289"/>
      <c r="K25" s="57"/>
      <c r="L25" s="285"/>
      <c r="M25" s="283"/>
      <c r="N25" s="288"/>
    </row>
    <row r="26" spans="1:14" s="37" customFormat="1" ht="18.75">
      <c r="A26" s="57"/>
      <c r="B26" s="29" t="s">
        <v>216</v>
      </c>
      <c r="C26" s="57"/>
      <c r="D26" s="57"/>
      <c r="E26" s="57"/>
      <c r="F26" s="293"/>
      <c r="G26" s="287">
        <v>-2654</v>
      </c>
      <c r="H26" s="280"/>
      <c r="I26" s="287">
        <v>-9740</v>
      </c>
      <c r="J26" s="289"/>
      <c r="K26" s="293"/>
      <c r="L26" s="287">
        <v>-16198</v>
      </c>
      <c r="M26" s="283"/>
      <c r="N26" s="287">
        <v>-1741</v>
      </c>
    </row>
    <row r="27" spans="1:14" s="37" customFormat="1" ht="18.75">
      <c r="A27" s="57"/>
      <c r="B27" s="29"/>
      <c r="C27" s="57"/>
      <c r="D27" s="57"/>
      <c r="E27" s="57"/>
      <c r="F27" s="293"/>
      <c r="G27" s="288"/>
      <c r="H27" s="280"/>
      <c r="I27" s="288"/>
      <c r="J27" s="289"/>
      <c r="K27" s="293"/>
      <c r="L27" s="285"/>
      <c r="M27" s="283"/>
      <c r="N27" s="287"/>
    </row>
    <row r="28" spans="1:14" s="37" customFormat="1" ht="18.75">
      <c r="A28" s="57"/>
      <c r="B28" s="29" t="s">
        <v>268</v>
      </c>
      <c r="C28" s="57"/>
      <c r="D28" s="57"/>
      <c r="E28" s="57"/>
      <c r="F28" s="293"/>
      <c r="G28" s="287">
        <v>-641</v>
      </c>
      <c r="H28" s="280"/>
      <c r="I28" s="287">
        <v>-285</v>
      </c>
      <c r="J28" s="289"/>
      <c r="K28" s="293"/>
      <c r="L28" s="287">
        <v>640</v>
      </c>
      <c r="M28" s="283"/>
      <c r="N28" s="287">
        <v>-1290</v>
      </c>
    </row>
    <row r="29" spans="1:14" s="37" customFormat="1" ht="18.75">
      <c r="A29" s="57"/>
      <c r="B29" s="29"/>
      <c r="C29" s="57"/>
      <c r="D29" s="57"/>
      <c r="E29" s="57"/>
      <c r="F29" s="57"/>
      <c r="G29" s="287"/>
      <c r="H29" s="280"/>
      <c r="I29" s="288"/>
      <c r="J29" s="289"/>
      <c r="K29" s="293"/>
      <c r="L29" s="290"/>
      <c r="M29" s="283"/>
      <c r="N29" s="288"/>
    </row>
    <row r="30" spans="1:14" s="37" customFormat="1" ht="21">
      <c r="A30" s="57"/>
      <c r="B30" s="29" t="s">
        <v>241</v>
      </c>
      <c r="C30" s="57"/>
      <c r="D30" s="57"/>
      <c r="E30" s="57"/>
      <c r="F30" s="57"/>
      <c r="G30" s="291">
        <v>0</v>
      </c>
      <c r="H30" s="280"/>
      <c r="I30" s="316">
        <v>0</v>
      </c>
      <c r="J30" s="292"/>
      <c r="K30" s="293"/>
      <c r="L30" s="291">
        <f>SUM(G30)</f>
        <v>0</v>
      </c>
      <c r="M30" s="283"/>
      <c r="N30" s="291">
        <v>-7022</v>
      </c>
    </row>
    <row r="31" spans="1:14" s="37" customFormat="1" ht="18.75">
      <c r="A31" s="57"/>
      <c r="B31" s="29"/>
      <c r="C31" s="57"/>
      <c r="D31" s="57"/>
      <c r="E31" s="57"/>
      <c r="F31" s="57"/>
      <c r="G31" s="280"/>
      <c r="H31" s="280"/>
      <c r="I31" s="285"/>
      <c r="J31" s="286"/>
      <c r="K31" s="57"/>
      <c r="L31" s="290"/>
      <c r="M31" s="283"/>
      <c r="N31" s="285"/>
    </row>
    <row r="32" spans="1:14" s="37" customFormat="1" ht="21">
      <c r="A32" s="57"/>
      <c r="B32" s="29" t="s">
        <v>210</v>
      </c>
      <c r="C32" s="57"/>
      <c r="D32" s="57"/>
      <c r="E32" s="57"/>
      <c r="F32" s="293"/>
      <c r="G32" s="282">
        <f>SUM(G21:G30)</f>
        <v>29966.336549912914</v>
      </c>
      <c r="H32" s="285"/>
      <c r="I32" s="282">
        <f>SUM(I21:I30)</f>
        <v>26874</v>
      </c>
      <c r="J32" s="286"/>
      <c r="K32" s="293"/>
      <c r="L32" s="323">
        <f>SUM(L21:L30)</f>
        <v>89714.24872896867</v>
      </c>
      <c r="M32" s="285"/>
      <c r="N32" s="282">
        <f>SUM(N21:N30)</f>
        <v>95222</v>
      </c>
    </row>
    <row r="33" spans="1:14" s="37" customFormat="1" ht="18.75">
      <c r="A33" s="57"/>
      <c r="B33" s="29"/>
      <c r="C33" s="57"/>
      <c r="D33" s="57"/>
      <c r="E33" s="57"/>
      <c r="F33" s="57"/>
      <c r="G33" s="280"/>
      <c r="H33" s="280"/>
      <c r="I33" s="285"/>
      <c r="J33" s="286"/>
      <c r="K33" s="293"/>
      <c r="L33" s="290"/>
      <c r="M33" s="283"/>
      <c r="N33" s="285"/>
    </row>
    <row r="34" spans="1:14" s="37" customFormat="1" ht="18.75">
      <c r="A34" s="57"/>
      <c r="B34" s="29"/>
      <c r="C34" s="57"/>
      <c r="D34" s="57"/>
      <c r="E34" s="57"/>
      <c r="F34" s="57"/>
      <c r="G34" s="280"/>
      <c r="H34" s="280"/>
      <c r="I34" s="285"/>
      <c r="J34" s="286"/>
      <c r="K34" s="293"/>
      <c r="L34" s="283"/>
      <c r="M34" s="283"/>
      <c r="N34" s="285"/>
    </row>
    <row r="35" spans="1:14" s="37" customFormat="1" ht="18.75">
      <c r="A35" s="57"/>
      <c r="B35" s="29" t="s">
        <v>147</v>
      </c>
      <c r="C35" s="57"/>
      <c r="D35" s="57"/>
      <c r="E35" s="57"/>
      <c r="F35" s="57"/>
      <c r="G35" s="280"/>
      <c r="H35" s="280"/>
      <c r="I35" s="285"/>
      <c r="J35" s="286"/>
      <c r="K35" s="293"/>
      <c r="L35" s="283"/>
      <c r="M35" s="283"/>
      <c r="N35" s="285"/>
    </row>
    <row r="36" spans="1:14" s="37" customFormat="1" ht="18.75">
      <c r="A36" s="57"/>
      <c r="B36" s="29" t="s">
        <v>148</v>
      </c>
      <c r="C36" s="57"/>
      <c r="D36" s="57"/>
      <c r="E36" s="57"/>
      <c r="F36" s="281"/>
      <c r="G36" s="287">
        <f>SUM(G39-G37)</f>
        <v>28332.336549912914</v>
      </c>
      <c r="H36" s="281"/>
      <c r="I36" s="287">
        <v>24396</v>
      </c>
      <c r="J36" s="286"/>
      <c r="K36" s="293"/>
      <c r="L36" s="287">
        <v>84157</v>
      </c>
      <c r="M36" s="283"/>
      <c r="N36" s="287">
        <v>90160</v>
      </c>
    </row>
    <row r="37" spans="1:14" s="37" customFormat="1" ht="18.75">
      <c r="A37" s="57"/>
      <c r="B37" s="29" t="s">
        <v>149</v>
      </c>
      <c r="C37" s="57"/>
      <c r="D37" s="275"/>
      <c r="E37" s="293"/>
      <c r="G37" s="288">
        <v>1634</v>
      </c>
      <c r="H37" s="293"/>
      <c r="I37" s="287">
        <v>2478</v>
      </c>
      <c r="J37" s="293"/>
      <c r="L37" s="287">
        <v>5557</v>
      </c>
      <c r="M37" s="293"/>
      <c r="N37" s="287">
        <v>5062</v>
      </c>
    </row>
    <row r="38" spans="1:14" s="37" customFormat="1" ht="18.75">
      <c r="A38" s="57"/>
      <c r="B38" s="29"/>
      <c r="C38" s="57"/>
      <c r="D38" s="57"/>
      <c r="E38" s="57"/>
      <c r="F38" s="57"/>
      <c r="G38" s="280"/>
      <c r="H38" s="280"/>
      <c r="I38" s="280"/>
      <c r="J38" s="278"/>
      <c r="K38" s="57"/>
      <c r="L38" s="283"/>
      <c r="M38" s="283"/>
      <c r="N38" s="295"/>
    </row>
    <row r="39" spans="1:14" s="37" customFormat="1" ht="19.5" thickBot="1">
      <c r="A39" s="57"/>
      <c r="B39" s="29" t="s">
        <v>210</v>
      </c>
      <c r="C39" s="57"/>
      <c r="D39" s="57"/>
      <c r="E39" s="57"/>
      <c r="F39" s="57"/>
      <c r="G39" s="297">
        <f>SUM(G32)</f>
        <v>29966.336549912914</v>
      </c>
      <c r="H39" s="280"/>
      <c r="I39" s="297">
        <f>SUM(I36:I37)</f>
        <v>26874</v>
      </c>
      <c r="J39" s="286"/>
      <c r="K39" s="57"/>
      <c r="L39" s="297">
        <f>SUM(L36:L38)</f>
        <v>89714</v>
      </c>
      <c r="M39" s="283"/>
      <c r="N39" s="297">
        <f>SUM(N36:N38)</f>
        <v>95222</v>
      </c>
    </row>
    <row r="40" spans="1:14" s="37" customFormat="1" ht="19.5" thickTop="1">
      <c r="A40" s="57"/>
      <c r="B40" s="29"/>
      <c r="C40" s="57"/>
      <c r="D40" s="57"/>
      <c r="E40" s="57"/>
      <c r="F40" s="57"/>
      <c r="G40" s="324"/>
      <c r="H40" s="280"/>
      <c r="I40" s="324"/>
      <c r="J40" s="286"/>
      <c r="K40" s="57"/>
      <c r="L40" s="324"/>
      <c r="M40" s="283"/>
      <c r="N40" s="324"/>
    </row>
    <row r="41" spans="1:14" ht="1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1:14" ht="15.75">
      <c r="A42" s="41"/>
      <c r="B42" s="28" t="s">
        <v>249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1:14" ht="15.75">
      <c r="A43" s="41"/>
      <c r="B43" s="28" t="s">
        <v>213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1:14" ht="15.75">
      <c r="A44" s="41"/>
      <c r="B44" s="28" t="s">
        <v>23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1:14" ht="15">
      <c r="A45" s="41"/>
      <c r="B45" s="41"/>
      <c r="C45" s="41"/>
      <c r="D45" s="41"/>
      <c r="E45" s="41"/>
      <c r="F45" s="41"/>
      <c r="G45" s="325"/>
      <c r="H45" s="41"/>
      <c r="I45" s="41"/>
      <c r="J45" s="41"/>
      <c r="K45" s="41"/>
      <c r="L45" s="41"/>
      <c r="M45" s="41"/>
      <c r="N45" s="41"/>
    </row>
    <row r="46" spans="2:14" ht="15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2:14" ht="15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2:14" ht="15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2:14" ht="15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2:14" ht="15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2:14" ht="15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</sheetData>
  <sheetProtection/>
  <mergeCells count="2">
    <mergeCell ref="G10:I10"/>
    <mergeCell ref="L10:N10"/>
  </mergeCells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E18" sqref="E18"/>
    </sheetView>
  </sheetViews>
  <sheetFormatPr defaultColWidth="9.140625" defaultRowHeight="12.75"/>
  <cols>
    <col min="4" max="4" width="26.57421875" style="0" customWidth="1"/>
    <col min="5" max="5" width="19.8515625" style="0" customWidth="1"/>
    <col min="6" max="6" width="18.28125" style="0" customWidth="1"/>
    <col min="7" max="7" width="19.00390625" style="0" customWidth="1"/>
    <col min="8" max="8" width="25.140625" style="0" customWidth="1"/>
    <col min="9" max="9" width="25.28125" style="0" customWidth="1"/>
    <col min="10" max="10" width="18.421875" style="0" bestFit="1" customWidth="1"/>
    <col min="11" max="11" width="19.140625" style="7" customWidth="1"/>
    <col min="12" max="12" width="14.00390625" style="0" customWidth="1"/>
    <col min="13" max="13" width="17.140625" style="7" bestFit="1" customWidth="1"/>
  </cols>
  <sheetData>
    <row r="1" spans="1:13" s="77" customFormat="1" ht="26.25">
      <c r="A1" s="76" t="s">
        <v>227</v>
      </c>
      <c r="K1" s="78"/>
      <c r="M1" s="78"/>
    </row>
    <row r="2" spans="1:13" s="77" customFormat="1" ht="23.25">
      <c r="A2" s="78" t="s">
        <v>3</v>
      </c>
      <c r="K2" s="78"/>
      <c r="M2" s="78"/>
    </row>
    <row r="3" spans="11:13" s="77" customFormat="1" ht="23.25">
      <c r="K3" s="78"/>
      <c r="M3" s="78"/>
    </row>
    <row r="4" spans="1:13" s="77" customFormat="1" ht="23.25">
      <c r="A4" s="78" t="s">
        <v>291</v>
      </c>
      <c r="K4" s="78"/>
      <c r="M4" s="78"/>
    </row>
    <row r="5" spans="11:13" s="77" customFormat="1" ht="23.25">
      <c r="K5" s="78"/>
      <c r="M5" s="78"/>
    </row>
    <row r="6" spans="11:13" s="77" customFormat="1" ht="23.25">
      <c r="K6" s="78"/>
      <c r="M6" s="78"/>
    </row>
    <row r="7" spans="1:13" s="77" customFormat="1" ht="23.25">
      <c r="A7" s="80" t="s">
        <v>308</v>
      </c>
      <c r="K7" s="78"/>
      <c r="M7" s="78"/>
    </row>
    <row r="8" spans="1:13" s="77" customFormat="1" ht="23.25">
      <c r="A8" s="80"/>
      <c r="K8" s="78"/>
      <c r="M8" s="78"/>
    </row>
    <row r="9" spans="5:13" s="81" customFormat="1" ht="18">
      <c r="E9" s="115" t="s">
        <v>223</v>
      </c>
      <c r="F9" s="115" t="s">
        <v>223</v>
      </c>
      <c r="G9" s="115" t="s">
        <v>223</v>
      </c>
      <c r="H9" s="115" t="s">
        <v>223</v>
      </c>
      <c r="I9" s="115" t="s">
        <v>223</v>
      </c>
      <c r="J9" s="115" t="s">
        <v>224</v>
      </c>
      <c r="K9" s="3"/>
      <c r="M9" s="3"/>
    </row>
    <row r="10" spans="5:13" s="81" customFormat="1" ht="90">
      <c r="E10" s="88" t="s">
        <v>155</v>
      </c>
      <c r="F10" s="88" t="s">
        <v>176</v>
      </c>
      <c r="G10" s="88" t="s">
        <v>175</v>
      </c>
      <c r="H10" s="88" t="s">
        <v>251</v>
      </c>
      <c r="I10" s="88" t="s">
        <v>177</v>
      </c>
      <c r="J10" s="88" t="s">
        <v>154</v>
      </c>
      <c r="K10" s="89" t="s">
        <v>153</v>
      </c>
      <c r="L10" s="88" t="s">
        <v>252</v>
      </c>
      <c r="M10" s="90" t="s">
        <v>133</v>
      </c>
    </row>
    <row r="11" spans="5:13" s="81" customFormat="1" ht="18">
      <c r="E11" s="91"/>
      <c r="F11" s="91"/>
      <c r="G11" s="91"/>
      <c r="H11" s="91"/>
      <c r="I11" s="91"/>
      <c r="J11" s="91"/>
      <c r="K11" s="87"/>
      <c r="M11" s="3"/>
    </row>
    <row r="12" spans="11:13" s="81" customFormat="1" ht="18">
      <c r="K12" s="3"/>
      <c r="M12" s="3"/>
    </row>
    <row r="13" spans="11:13" s="81" customFormat="1" ht="18">
      <c r="K13" s="3"/>
      <c r="M13" s="3"/>
    </row>
    <row r="14" spans="1:13" s="81" customFormat="1" ht="18">
      <c r="A14" s="3" t="s">
        <v>306</v>
      </c>
      <c r="E14" s="91" t="s">
        <v>2</v>
      </c>
      <c r="F14" s="91" t="s">
        <v>2</v>
      </c>
      <c r="G14" s="91" t="s">
        <v>2</v>
      </c>
      <c r="H14" s="91" t="s">
        <v>2</v>
      </c>
      <c r="I14" s="91" t="s">
        <v>2</v>
      </c>
      <c r="J14" s="91" t="s">
        <v>2</v>
      </c>
      <c r="K14" s="87" t="s">
        <v>2</v>
      </c>
      <c r="L14" s="91" t="s">
        <v>2</v>
      </c>
      <c r="M14" s="87" t="s">
        <v>2</v>
      </c>
    </row>
    <row r="15" spans="1:13" s="81" customFormat="1" ht="18.75">
      <c r="A15" s="81" t="s">
        <v>250</v>
      </c>
      <c r="E15" s="92">
        <v>208000</v>
      </c>
      <c r="F15" s="93">
        <v>113544</v>
      </c>
      <c r="G15" s="94">
        <v>0</v>
      </c>
      <c r="H15" s="94">
        <v>-574</v>
      </c>
      <c r="I15" s="94">
        <v>-17101</v>
      </c>
      <c r="J15" s="93">
        <v>507727</v>
      </c>
      <c r="K15" s="340">
        <f>SUM(E15:J15)</f>
        <v>811596</v>
      </c>
      <c r="L15" s="94">
        <v>68438</v>
      </c>
      <c r="M15" s="340">
        <f>SUM(K15:L15)</f>
        <v>880034</v>
      </c>
    </row>
    <row r="16" spans="5:13" s="81" customFormat="1" ht="18.75">
      <c r="E16" s="92"/>
      <c r="F16" s="93"/>
      <c r="G16" s="94"/>
      <c r="H16" s="94"/>
      <c r="I16" s="94"/>
      <c r="J16" s="93"/>
      <c r="K16" s="340"/>
      <c r="L16" s="94"/>
      <c r="M16" s="340">
        <f>SUM(K16:L16)</f>
        <v>0</v>
      </c>
    </row>
    <row r="17" spans="5:13" s="81" customFormat="1" ht="18.75">
      <c r="E17" s="93"/>
      <c r="F17" s="1"/>
      <c r="G17" s="1"/>
      <c r="H17" s="1"/>
      <c r="I17" s="1"/>
      <c r="J17" s="99"/>
      <c r="K17" s="98"/>
      <c r="L17" s="1"/>
      <c r="M17" s="5"/>
    </row>
    <row r="18" spans="1:13" s="81" customFormat="1" ht="18.75">
      <c r="A18" s="81" t="s">
        <v>322</v>
      </c>
      <c r="E18" s="1">
        <v>1</v>
      </c>
      <c r="F18" s="1">
        <v>1</v>
      </c>
      <c r="G18" s="1"/>
      <c r="H18" s="1"/>
      <c r="I18" s="1"/>
      <c r="J18" s="1"/>
      <c r="K18" s="98">
        <f>SUM(E18:J18)</f>
        <v>2</v>
      </c>
      <c r="L18" s="1"/>
      <c r="M18" s="340">
        <f>SUM(K18:L18)</f>
        <v>2</v>
      </c>
    </row>
    <row r="19" spans="1:13" s="81" customFormat="1" ht="18.75">
      <c r="A19" s="81" t="s">
        <v>214</v>
      </c>
      <c r="E19" s="100"/>
      <c r="F19" s="1"/>
      <c r="G19" s="1"/>
      <c r="H19" s="94">
        <v>640</v>
      </c>
      <c r="I19" s="94">
        <v>-16198</v>
      </c>
      <c r="J19" s="93">
        <f>SUM('Condensed IS-31.12.2012'!L38)</f>
        <v>99715.22273233985</v>
      </c>
      <c r="K19" s="98">
        <f>SUM(H19:J19)</f>
        <v>84157.22273233985</v>
      </c>
      <c r="L19" s="341">
        <v>5557</v>
      </c>
      <c r="M19" s="340">
        <f>SUM(K19:L19)</f>
        <v>89714.22273233985</v>
      </c>
    </row>
    <row r="20" spans="1:13" s="81" customFormat="1" ht="18.75">
      <c r="A20" s="81" t="s">
        <v>321</v>
      </c>
      <c r="E20" s="93"/>
      <c r="F20" s="94"/>
      <c r="G20" s="94"/>
      <c r="H20" s="94"/>
      <c r="I20" s="338"/>
      <c r="J20" s="322">
        <v>-37451</v>
      </c>
      <c r="K20" s="98">
        <f>SUM(H20:J20)</f>
        <v>-37451</v>
      </c>
      <c r="L20" s="322">
        <v>-3455</v>
      </c>
      <c r="M20" s="98">
        <f>SUM(K20:L20)</f>
        <v>-40906</v>
      </c>
    </row>
    <row r="21" spans="5:13" s="81" customFormat="1" ht="18.75">
      <c r="E21" s="93"/>
      <c r="F21" s="94"/>
      <c r="G21" s="94"/>
      <c r="H21" s="94"/>
      <c r="I21" s="94"/>
      <c r="J21" s="99"/>
      <c r="K21" s="97"/>
      <c r="L21" s="96"/>
      <c r="M21" s="97"/>
    </row>
    <row r="22" spans="5:13" s="81" customFormat="1" ht="18.75">
      <c r="E22" s="1"/>
      <c r="F22" s="1"/>
      <c r="G22" s="1"/>
      <c r="H22" s="1"/>
      <c r="I22" s="1"/>
      <c r="J22" s="1"/>
      <c r="K22" s="95"/>
      <c r="M22" s="3"/>
    </row>
    <row r="23" spans="1:13" s="81" customFormat="1" ht="19.5" thickBot="1">
      <c r="A23" s="3" t="s">
        <v>307</v>
      </c>
      <c r="B23" s="1"/>
      <c r="E23" s="339">
        <f>SUM(E15:E22)</f>
        <v>208001</v>
      </c>
      <c r="F23" s="339">
        <f aca="true" t="shared" si="0" ref="F23:M23">SUM(F15:F22)</f>
        <v>113545</v>
      </c>
      <c r="G23" s="339">
        <f t="shared" si="0"/>
        <v>0</v>
      </c>
      <c r="H23" s="339">
        <f t="shared" si="0"/>
        <v>66</v>
      </c>
      <c r="I23" s="339">
        <f t="shared" si="0"/>
        <v>-33299</v>
      </c>
      <c r="J23" s="339">
        <f t="shared" si="0"/>
        <v>569991.2227323399</v>
      </c>
      <c r="K23" s="339">
        <f t="shared" si="0"/>
        <v>858304.2227323399</v>
      </c>
      <c r="L23" s="339">
        <f t="shared" si="0"/>
        <v>70540</v>
      </c>
      <c r="M23" s="339">
        <f t="shared" si="0"/>
        <v>928844.2227323399</v>
      </c>
    </row>
    <row r="24" spans="11:13" s="81" customFormat="1" ht="18.75" thickTop="1">
      <c r="K24" s="3"/>
      <c r="M24" s="3"/>
    </row>
    <row r="25" spans="10:13" s="81" customFormat="1" ht="18" hidden="1">
      <c r="J25" s="102">
        <f>SUM('[2]QLFS-ConBS-30.6.2010'!$AE$86)/1000</f>
        <v>341852.94434596354</v>
      </c>
      <c r="K25" s="3"/>
      <c r="L25" s="96">
        <f>SUM('[2]QLFS-ConBS-30.6.2010'!$AE$91)/1000</f>
        <v>56671.76906398166</v>
      </c>
      <c r="M25" s="97" t="e">
        <f>SUM(#REF!)</f>
        <v>#REF!</v>
      </c>
    </row>
    <row r="26" spans="10:13" s="81" customFormat="1" ht="18" hidden="1">
      <c r="J26" s="103"/>
      <c r="K26" s="3"/>
      <c r="L26" s="104"/>
      <c r="M26" s="105"/>
    </row>
    <row r="27" spans="10:13" s="81" customFormat="1" ht="18" hidden="1">
      <c r="J27" s="101">
        <f>SUM(J23-J25)</f>
        <v>228138.27838637633</v>
      </c>
      <c r="K27" s="106">
        <f>SUM(K23-K25)</f>
        <v>858304.2227323399</v>
      </c>
      <c r="L27" s="101">
        <f>SUM(L23-L25)</f>
        <v>13868.230936018343</v>
      </c>
      <c r="M27" s="106" t="e">
        <f>SUM(M23-M25)</f>
        <v>#REF!</v>
      </c>
    </row>
    <row r="28" spans="8:13" ht="12.75">
      <c r="H28" s="134"/>
      <c r="I28" s="134"/>
      <c r="J28" s="134"/>
      <c r="L28" s="134"/>
      <c r="M28" s="135"/>
    </row>
    <row r="29" spans="8:13" ht="12.75">
      <c r="H29" s="134"/>
      <c r="I29" s="134"/>
      <c r="J29" s="134"/>
      <c r="K29" s="134"/>
      <c r="L29" s="134"/>
      <c r="M29" s="134"/>
    </row>
    <row r="30" ht="15.75">
      <c r="A30" s="4" t="s">
        <v>253</v>
      </c>
    </row>
    <row r="31" ht="15.75">
      <c r="A31" s="4" t="s">
        <v>157</v>
      </c>
    </row>
    <row r="32" ht="15">
      <c r="A32" s="6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zoomScalePageLayoutView="0" workbookViewId="0" topLeftCell="A43">
      <selection activeCell="D51" sqref="D51"/>
    </sheetView>
  </sheetViews>
  <sheetFormatPr defaultColWidth="9.140625" defaultRowHeight="12.75"/>
  <cols>
    <col min="1" max="1" width="9.140625" style="13" customWidth="1"/>
    <col min="2" max="2" width="10.8515625" style="13" customWidth="1"/>
    <col min="3" max="3" width="33.00390625" style="13" customWidth="1"/>
    <col min="4" max="4" width="19.8515625" style="13" customWidth="1"/>
    <col min="5" max="5" width="19.00390625" style="13" customWidth="1"/>
    <col min="6" max="6" width="14.00390625" style="13" bestFit="1" customWidth="1"/>
    <col min="7" max="7" width="15.140625" style="13" bestFit="1" customWidth="1"/>
    <col min="8" max="8" width="9.140625" style="13" customWidth="1"/>
    <col min="9" max="9" width="14.00390625" style="13" bestFit="1" customWidth="1"/>
    <col min="10" max="16384" width="9.140625" style="13" customWidth="1"/>
  </cols>
  <sheetData>
    <row r="1" s="54" customFormat="1" ht="29.25">
      <c r="A1" s="75" t="s">
        <v>226</v>
      </c>
    </row>
    <row r="2" s="54" customFormat="1" ht="29.25">
      <c r="A2" s="60" t="s">
        <v>3</v>
      </c>
    </row>
    <row r="3" spans="1:2" s="54" customFormat="1" ht="29.25">
      <c r="A3" s="60" t="s">
        <v>291</v>
      </c>
      <c r="B3" s="60"/>
    </row>
    <row r="4" s="54" customFormat="1" ht="29.25">
      <c r="A4" s="60"/>
    </row>
    <row r="5" s="54" customFormat="1" ht="29.25">
      <c r="A5" s="60" t="s">
        <v>32</v>
      </c>
    </row>
    <row r="7" spans="1:2" s="54" customFormat="1" ht="27">
      <c r="A7" s="55" t="s">
        <v>180</v>
      </c>
      <c r="B7" s="56" t="s">
        <v>33</v>
      </c>
    </row>
    <row r="8" spans="1:2" ht="21">
      <c r="A8" s="16"/>
      <c r="B8" s="17" t="s">
        <v>231</v>
      </c>
    </row>
    <row r="9" spans="1:2" ht="21">
      <c r="A9" s="16"/>
      <c r="B9" s="17" t="s">
        <v>150</v>
      </c>
    </row>
    <row r="10" spans="1:2" ht="21">
      <c r="A10" s="16"/>
      <c r="B10" s="17"/>
    </row>
    <row r="11" spans="1:2" ht="21">
      <c r="A11" s="16"/>
      <c r="B11" s="17" t="s">
        <v>151</v>
      </c>
    </row>
    <row r="12" spans="1:2" ht="21">
      <c r="A12" s="16"/>
      <c r="B12" s="17" t="s">
        <v>273</v>
      </c>
    </row>
    <row r="13" spans="1:2" ht="21">
      <c r="A13" s="16"/>
      <c r="B13" s="17"/>
    </row>
    <row r="14" spans="1:2" ht="21">
      <c r="A14" s="16"/>
      <c r="B14" s="141" t="s">
        <v>274</v>
      </c>
    </row>
    <row r="15" spans="1:2" ht="21">
      <c r="A15" s="16"/>
      <c r="B15" s="17"/>
    </row>
    <row r="16" spans="1:2" ht="21">
      <c r="A16" s="16"/>
      <c r="B16" s="17" t="s">
        <v>275</v>
      </c>
    </row>
    <row r="17" spans="1:2" ht="21">
      <c r="A17" s="16"/>
      <c r="B17" s="17" t="s">
        <v>276</v>
      </c>
    </row>
    <row r="18" spans="1:2" ht="21">
      <c r="A18" s="16"/>
      <c r="B18" s="17" t="s">
        <v>277</v>
      </c>
    </row>
    <row r="19" spans="1:2" ht="21">
      <c r="A19" s="16"/>
      <c r="B19" s="17" t="s">
        <v>278</v>
      </c>
    </row>
    <row r="20" spans="1:2" ht="21">
      <c r="A20" s="16"/>
      <c r="B20" s="17" t="s">
        <v>279</v>
      </c>
    </row>
    <row r="21" spans="1:2" ht="21">
      <c r="A21" s="16"/>
      <c r="B21" s="17" t="s">
        <v>280</v>
      </c>
    </row>
    <row r="22" spans="1:2" ht="21">
      <c r="A22" s="16"/>
      <c r="B22" s="17"/>
    </row>
    <row r="23" spans="1:2" ht="21">
      <c r="A23" s="16"/>
      <c r="B23" s="17" t="s">
        <v>281</v>
      </c>
    </row>
    <row r="24" spans="1:2" ht="21">
      <c r="A24" s="16"/>
      <c r="B24" s="17" t="s">
        <v>288</v>
      </c>
    </row>
    <row r="25" spans="1:2" ht="21">
      <c r="A25" s="16"/>
      <c r="B25" s="17" t="s">
        <v>282</v>
      </c>
    </row>
    <row r="26" spans="1:2" ht="21">
      <c r="A26" s="16"/>
      <c r="B26" s="17" t="s">
        <v>283</v>
      </c>
    </row>
    <row r="27" spans="1:2" ht="21">
      <c r="A27" s="16"/>
      <c r="B27" s="17" t="s">
        <v>284</v>
      </c>
    </row>
    <row r="28" spans="1:2" ht="21">
      <c r="A28" s="16"/>
      <c r="B28" s="17" t="s">
        <v>285</v>
      </c>
    </row>
    <row r="29" spans="1:2" ht="21">
      <c r="A29" s="16"/>
      <c r="B29" s="17" t="s">
        <v>286</v>
      </c>
    </row>
    <row r="30" spans="1:2" ht="21">
      <c r="A30" s="16"/>
      <c r="B30" s="17" t="s">
        <v>287</v>
      </c>
    </row>
    <row r="31" spans="1:2" s="53" customFormat="1" ht="21">
      <c r="A31" s="16"/>
      <c r="B31" s="17"/>
    </row>
    <row r="33" spans="1:2" s="54" customFormat="1" ht="29.25">
      <c r="A33" s="59" t="s">
        <v>181</v>
      </c>
      <c r="B33" s="60" t="s">
        <v>34</v>
      </c>
    </row>
    <row r="34" s="53" customFormat="1" ht="21">
      <c r="B34" s="53" t="s">
        <v>35</v>
      </c>
    </row>
    <row r="35" s="53" customFormat="1" ht="21"/>
    <row r="36" s="53" customFormat="1" ht="21">
      <c r="B36" s="53" t="s">
        <v>36</v>
      </c>
    </row>
    <row r="37" s="53" customFormat="1" ht="21">
      <c r="B37" s="53" t="s">
        <v>37</v>
      </c>
    </row>
    <row r="38" s="53" customFormat="1" ht="21"/>
    <row r="39" s="53" customFormat="1" ht="21">
      <c r="B39" s="53" t="s">
        <v>38</v>
      </c>
    </row>
    <row r="40" s="53" customFormat="1" ht="21">
      <c r="B40" s="53" t="s">
        <v>39</v>
      </c>
    </row>
    <row r="41" s="53" customFormat="1" ht="21">
      <c r="B41" s="53" t="s">
        <v>40</v>
      </c>
    </row>
    <row r="42" s="53" customFormat="1" ht="21"/>
    <row r="43" s="53" customFormat="1" ht="21">
      <c r="B43" s="53" t="s">
        <v>182</v>
      </c>
    </row>
    <row r="44" s="53" customFormat="1" ht="21"/>
    <row r="45" s="53" customFormat="1" ht="21">
      <c r="B45" s="53" t="s">
        <v>336</v>
      </c>
    </row>
    <row r="46" s="53" customFormat="1" ht="21"/>
    <row r="47" spans="2:4" s="53" customFormat="1" ht="22.5">
      <c r="B47" s="14" t="s">
        <v>183</v>
      </c>
      <c r="C47" s="14" t="s">
        <v>184</v>
      </c>
      <c r="D47" s="61">
        <v>0.21</v>
      </c>
    </row>
    <row r="48" spans="2:4" s="53" customFormat="1" ht="22.5">
      <c r="B48" s="14" t="s">
        <v>185</v>
      </c>
      <c r="C48" s="14" t="s">
        <v>186</v>
      </c>
      <c r="D48" s="61">
        <v>0.27</v>
      </c>
    </row>
    <row r="49" spans="2:4" s="53" customFormat="1" ht="22.5">
      <c r="B49" s="14" t="s">
        <v>187</v>
      </c>
      <c r="C49" s="14" t="s">
        <v>188</v>
      </c>
      <c r="D49" s="61">
        <v>0.28</v>
      </c>
    </row>
    <row r="50" spans="2:4" s="53" customFormat="1" ht="22.5">
      <c r="B50" s="14" t="s">
        <v>189</v>
      </c>
      <c r="C50" s="14" t="s">
        <v>190</v>
      </c>
      <c r="D50" s="61">
        <v>0.24</v>
      </c>
    </row>
    <row r="51" spans="2:4" s="53" customFormat="1" ht="23.25" thickBot="1">
      <c r="B51" s="14"/>
      <c r="C51" s="14"/>
      <c r="D51" s="62">
        <f>SUM(D47:D50)</f>
        <v>1</v>
      </c>
    </row>
    <row r="52" spans="2:4" s="53" customFormat="1" ht="23.25" thickTop="1">
      <c r="B52" s="14"/>
      <c r="C52" s="14"/>
      <c r="D52" s="63"/>
    </row>
    <row r="53" spans="2:4" ht="16.5">
      <c r="B53" s="18"/>
      <c r="C53" s="18"/>
      <c r="D53" s="19"/>
    </row>
    <row r="54" spans="2:4" ht="16.5">
      <c r="B54" s="18"/>
      <c r="C54" s="18"/>
      <c r="D54" s="19"/>
    </row>
    <row r="55" spans="2:4" ht="16.5">
      <c r="B55" s="18"/>
      <c r="C55" s="18"/>
      <c r="D55" s="18"/>
    </row>
    <row r="56" spans="1:2" s="54" customFormat="1" ht="29.25">
      <c r="A56" s="64" t="s">
        <v>191</v>
      </c>
      <c r="B56" s="60" t="s">
        <v>41</v>
      </c>
    </row>
    <row r="57" ht="21">
      <c r="B57" s="53" t="s">
        <v>244</v>
      </c>
    </row>
    <row r="59" spans="1:2" s="54" customFormat="1" ht="29.25">
      <c r="A59" s="64" t="s">
        <v>192</v>
      </c>
      <c r="B59" s="60" t="s">
        <v>179</v>
      </c>
    </row>
    <row r="60" ht="21">
      <c r="B60" s="53" t="s">
        <v>42</v>
      </c>
    </row>
    <row r="62" spans="1:2" s="54" customFormat="1" ht="29.25">
      <c r="A62" s="64" t="s">
        <v>193</v>
      </c>
      <c r="B62" s="60" t="s">
        <v>43</v>
      </c>
    </row>
    <row r="63" s="53" customFormat="1" ht="21">
      <c r="B63" s="53" t="s">
        <v>272</v>
      </c>
    </row>
    <row r="64" ht="21">
      <c r="B64" s="53"/>
    </row>
    <row r="67" spans="1:2" s="54" customFormat="1" ht="29.25">
      <c r="A67" s="64" t="s">
        <v>194</v>
      </c>
      <c r="B67" s="60" t="s">
        <v>195</v>
      </c>
    </row>
    <row r="68" spans="4:5" ht="18">
      <c r="D68" s="372"/>
      <c r="E68" s="372"/>
    </row>
    <row r="69" spans="2:5" s="53" customFormat="1" ht="22.5">
      <c r="B69" s="53" t="s">
        <v>196</v>
      </c>
      <c r="D69" s="65"/>
      <c r="E69" s="66"/>
    </row>
    <row r="71" spans="4:5" ht="18.75">
      <c r="D71" s="20"/>
      <c r="E71" s="20"/>
    </row>
    <row r="72" spans="1:5" s="54" customFormat="1" ht="32.25">
      <c r="A72" s="64" t="s">
        <v>197</v>
      </c>
      <c r="B72" s="60" t="s">
        <v>45</v>
      </c>
      <c r="D72" s="67"/>
      <c r="E72" s="67"/>
    </row>
    <row r="73" spans="1:5" ht="26.25">
      <c r="A73" s="15"/>
      <c r="B73" s="53" t="s">
        <v>310</v>
      </c>
      <c r="C73" s="53"/>
      <c r="D73" s="68"/>
      <c r="E73" s="68"/>
    </row>
    <row r="74" spans="2:5" ht="25.5">
      <c r="B74" s="53"/>
      <c r="C74" s="53"/>
      <c r="D74" s="68"/>
      <c r="E74" s="68"/>
    </row>
    <row r="75" spans="1:6" ht="63.75">
      <c r="A75" s="21"/>
      <c r="B75" s="69"/>
      <c r="C75" s="70"/>
      <c r="E75" s="71" t="s">
        <v>46</v>
      </c>
      <c r="F75" s="72" t="s">
        <v>47</v>
      </c>
    </row>
    <row r="76" spans="1:6" ht="21">
      <c r="A76" s="21"/>
      <c r="B76" s="70"/>
      <c r="C76" s="70"/>
      <c r="E76" s="71" t="s">
        <v>2</v>
      </c>
      <c r="F76" s="71" t="s">
        <v>2</v>
      </c>
    </row>
    <row r="77" spans="1:6" ht="21">
      <c r="A77" s="21"/>
      <c r="B77" s="70" t="s">
        <v>48</v>
      </c>
      <c r="C77" s="70"/>
      <c r="E77" s="70">
        <f>SUM('KLSE notes-31.12.2012'!C16)</f>
        <v>137301</v>
      </c>
      <c r="F77" s="70">
        <f>SUM('KLSE notes-31.12.2012'!C26)</f>
        <v>25929</v>
      </c>
    </row>
    <row r="78" spans="1:6" ht="21">
      <c r="A78" s="21"/>
      <c r="B78" s="70" t="s">
        <v>172</v>
      </c>
      <c r="C78" s="70"/>
      <c r="E78" s="70">
        <f>SUM('KLSE notes-31.12.2012'!C17)</f>
        <v>85074</v>
      </c>
      <c r="F78" s="70">
        <f>SUM('KLSE notes-31.12.2012'!C27)</f>
        <v>4769</v>
      </c>
    </row>
    <row r="79" spans="1:6" ht="21">
      <c r="A79" s="21"/>
      <c r="B79" s="70" t="s">
        <v>49</v>
      </c>
      <c r="C79" s="70"/>
      <c r="E79" s="70">
        <f>SUM('KLSE notes-31.12.2012'!C18)</f>
        <v>314505</v>
      </c>
      <c r="F79" s="70">
        <f>SUM('KLSE notes-31.12.2012'!C28)</f>
        <v>10162</v>
      </c>
    </row>
    <row r="80" spans="1:6" ht="21.75" thickBot="1">
      <c r="A80" s="21"/>
      <c r="B80" s="70" t="s">
        <v>50</v>
      </c>
      <c r="C80" s="70"/>
      <c r="E80" s="73">
        <f>SUM(E77:E79)</f>
        <v>536880</v>
      </c>
      <c r="F80" s="73">
        <f>SUM(F77:F79)</f>
        <v>40860</v>
      </c>
    </row>
    <row r="81" spans="1:5" ht="21.75" thickTop="1">
      <c r="A81" s="21"/>
      <c r="B81" s="70"/>
      <c r="C81" s="70"/>
      <c r="D81" s="70"/>
      <c r="E81" s="70"/>
    </row>
    <row r="82" spans="1:2" s="54" customFormat="1" ht="29.25">
      <c r="A82" s="64" t="s">
        <v>198</v>
      </c>
      <c r="B82" s="74" t="s">
        <v>25</v>
      </c>
    </row>
    <row r="83" s="53" customFormat="1" ht="21">
      <c r="B83" s="70" t="s">
        <v>51</v>
      </c>
    </row>
    <row r="85" spans="1:2" s="54" customFormat="1" ht="29.25">
      <c r="A85" s="64" t="s">
        <v>199</v>
      </c>
      <c r="B85" s="74" t="s">
        <v>52</v>
      </c>
    </row>
    <row r="86" s="53" customFormat="1" ht="21">
      <c r="B86" s="53" t="s">
        <v>53</v>
      </c>
    </row>
    <row r="88" spans="1:2" s="54" customFormat="1" ht="29.25">
      <c r="A88" s="64" t="s">
        <v>200</v>
      </c>
      <c r="B88" s="74" t="s">
        <v>54</v>
      </c>
    </row>
    <row r="89" s="53" customFormat="1" ht="21">
      <c r="B89" s="17" t="s">
        <v>122</v>
      </c>
    </row>
    <row r="90" ht="16.5">
      <c r="B90" s="22"/>
    </row>
    <row r="91" ht="16.5">
      <c r="B91" s="22"/>
    </row>
    <row r="93" spans="1:2" s="54" customFormat="1" ht="29.25">
      <c r="A93" s="64" t="s">
        <v>201</v>
      </c>
      <c r="B93" s="75" t="s">
        <v>55</v>
      </c>
    </row>
    <row r="95" spans="2:5" ht="21">
      <c r="B95" s="17" t="s">
        <v>56</v>
      </c>
      <c r="C95" s="53"/>
      <c r="D95" s="53"/>
      <c r="E95" s="53"/>
    </row>
    <row r="96" spans="2:5" ht="21">
      <c r="B96" s="53" t="s">
        <v>57</v>
      </c>
      <c r="C96" s="53"/>
      <c r="D96" s="53"/>
      <c r="E96" s="16" t="s">
        <v>58</v>
      </c>
    </row>
    <row r="97" spans="2:5" ht="21">
      <c r="B97" s="53" t="s">
        <v>264</v>
      </c>
      <c r="C97" s="53"/>
      <c r="D97" s="53"/>
      <c r="E97" s="71">
        <v>690</v>
      </c>
    </row>
    <row r="98" spans="2:5" ht="21">
      <c r="B98" s="53" t="s">
        <v>152</v>
      </c>
      <c r="C98" s="53"/>
      <c r="D98" s="53"/>
      <c r="E98" s="58">
        <v>11</v>
      </c>
    </row>
    <row r="99" spans="2:5" ht="21.75" thickBot="1">
      <c r="B99" s="53" t="s">
        <v>309</v>
      </c>
      <c r="C99" s="53"/>
      <c r="D99" s="53"/>
      <c r="E99" s="73">
        <f>SUM(E97+E98)</f>
        <v>701</v>
      </c>
    </row>
    <row r="100" spans="2:5" ht="21.75" thickTop="1">
      <c r="B100" s="53"/>
      <c r="C100" s="53"/>
      <c r="D100" s="53"/>
      <c r="E100" s="53"/>
    </row>
    <row r="101" spans="1:6" ht="29.25">
      <c r="A101" s="64" t="s">
        <v>239</v>
      </c>
      <c r="B101" s="75" t="s">
        <v>207</v>
      </c>
      <c r="C101" s="54"/>
      <c r="E101" s="23"/>
      <c r="F101" s="24"/>
    </row>
    <row r="102" spans="1:2" ht="18.75">
      <c r="A102" s="2"/>
      <c r="B102" s="8"/>
    </row>
    <row r="103" spans="1:2" ht="18.75">
      <c r="A103"/>
      <c r="B103" s="81" t="s">
        <v>208</v>
      </c>
    </row>
    <row r="104" ht="15">
      <c r="E104" s="25"/>
    </row>
  </sheetData>
  <sheetProtection/>
  <mergeCells count="1">
    <mergeCell ref="D68:E68"/>
  </mergeCells>
  <printOptions/>
  <pageMargins left="0.75" right="0.75" top="1" bottom="1" header="0.5" footer="0.5"/>
  <pageSetup fitToHeight="1" fitToWidth="1" horizontalDpi="300" verticalDpi="300" orientation="portrait" paperSize="9" scale="31" r:id="rId1"/>
  <rowBreaks count="1" manualBreakCount="1">
    <brk id="46" max="255" man="1"/>
  </rowBreaks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1">
      <pane xSplit="4" ySplit="4" topLeftCell="E2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L27" sqref="L27"/>
    </sheetView>
  </sheetViews>
  <sheetFormatPr defaultColWidth="9.140625" defaultRowHeight="12.75"/>
  <cols>
    <col min="8" max="9" width="15.8515625" style="0" customWidth="1"/>
    <col min="10" max="10" width="16.00390625" style="0" customWidth="1"/>
  </cols>
  <sheetData>
    <row r="1" s="77" customFormat="1" ht="26.25">
      <c r="A1" s="76" t="s">
        <v>227</v>
      </c>
    </row>
    <row r="2" s="77" customFormat="1" ht="23.25">
      <c r="A2" s="78" t="s">
        <v>3</v>
      </c>
    </row>
    <row r="3" s="77" customFormat="1" ht="23.25">
      <c r="A3" s="79"/>
    </row>
    <row r="4" s="77" customFormat="1" ht="23.25">
      <c r="A4" s="78" t="s">
        <v>291</v>
      </c>
    </row>
    <row r="5" s="77" customFormat="1" ht="23.25">
      <c r="A5" s="79"/>
    </row>
    <row r="6" s="77" customFormat="1" ht="23.25">
      <c r="A6" s="79"/>
    </row>
    <row r="7" s="77" customFormat="1" ht="23.25">
      <c r="A7" s="80" t="s">
        <v>314</v>
      </c>
    </row>
    <row r="9" spans="1:7" s="81" customFormat="1" ht="18.75">
      <c r="A9" s="1"/>
      <c r="B9" s="1"/>
      <c r="C9" s="1"/>
      <c r="D9" s="1"/>
      <c r="E9" s="1"/>
      <c r="F9" s="1"/>
      <c r="G9" s="1"/>
    </row>
    <row r="10" spans="1:10" s="81" customFormat="1" ht="56.25">
      <c r="A10" s="1"/>
      <c r="B10" s="1"/>
      <c r="C10" s="1"/>
      <c r="D10" s="1"/>
      <c r="E10" s="1"/>
      <c r="F10" s="1"/>
      <c r="G10" s="1"/>
      <c r="H10" s="12" t="s">
        <v>306</v>
      </c>
      <c r="I10" s="12"/>
      <c r="J10" s="12" t="s">
        <v>311</v>
      </c>
    </row>
    <row r="11" spans="1:10" s="81" customFormat="1" ht="18.75">
      <c r="A11" s="1"/>
      <c r="B11" s="1"/>
      <c r="C11" s="1"/>
      <c r="D11" s="1"/>
      <c r="E11" s="1"/>
      <c r="F11" s="1"/>
      <c r="G11" s="1"/>
      <c r="H11" s="10" t="s">
        <v>2</v>
      </c>
      <c r="I11" s="10"/>
      <c r="J11" s="10" t="s">
        <v>2</v>
      </c>
    </row>
    <row r="12" spans="1:10" s="81" customFormat="1" ht="18.75">
      <c r="A12" s="1"/>
      <c r="B12" s="1"/>
      <c r="C12" s="1"/>
      <c r="D12" s="1"/>
      <c r="E12" s="1"/>
      <c r="F12" s="1"/>
      <c r="G12" s="1"/>
      <c r="H12" s="11"/>
      <c r="I12" s="11"/>
      <c r="J12" s="366"/>
    </row>
    <row r="13" spans="1:10" s="81" customFormat="1" ht="18.75">
      <c r="A13" s="117" t="s">
        <v>47</v>
      </c>
      <c r="B13" s="117"/>
      <c r="C13" s="117"/>
      <c r="D13" s="117"/>
      <c r="E13" s="117"/>
      <c r="F13" s="117"/>
      <c r="G13" s="117"/>
      <c r="H13" s="119">
        <v>130678</v>
      </c>
      <c r="I13" s="118"/>
      <c r="J13" s="119">
        <v>130366</v>
      </c>
    </row>
    <row r="14" spans="1:10" s="81" customFormat="1" ht="18.75">
      <c r="A14" s="117"/>
      <c r="B14" s="117"/>
      <c r="C14" s="117"/>
      <c r="D14" s="117"/>
      <c r="E14" s="117"/>
      <c r="F14" s="117"/>
      <c r="G14" s="117"/>
      <c r="H14" s="118"/>
      <c r="I14" s="118"/>
      <c r="J14" s="367"/>
    </row>
    <row r="15" spans="1:10" s="81" customFormat="1" ht="18.75">
      <c r="A15" s="117" t="s">
        <v>254</v>
      </c>
      <c r="B15" s="117"/>
      <c r="C15" s="117"/>
      <c r="D15" s="117"/>
      <c r="E15" s="117"/>
      <c r="F15" s="117"/>
      <c r="G15" s="117"/>
      <c r="H15" s="118"/>
      <c r="I15" s="118"/>
      <c r="J15" s="118"/>
    </row>
    <row r="16" spans="1:10" s="81" customFormat="1" ht="18.75">
      <c r="A16" s="117"/>
      <c r="B16" s="117"/>
      <c r="C16" s="117"/>
      <c r="D16" s="117"/>
      <c r="E16" s="117"/>
      <c r="F16" s="117"/>
      <c r="G16" s="117"/>
      <c r="H16" s="118"/>
      <c r="I16" s="118"/>
      <c r="J16" s="118"/>
    </row>
    <row r="17" spans="1:10" s="81" customFormat="1" ht="18.75">
      <c r="A17" s="117"/>
      <c r="B17" s="117" t="s">
        <v>255</v>
      </c>
      <c r="C17" s="117"/>
      <c r="D17" s="117"/>
      <c r="E17" s="117"/>
      <c r="F17" s="117"/>
      <c r="G17" s="117"/>
      <c r="H17" s="119">
        <v>46624</v>
      </c>
      <c r="I17" s="118"/>
      <c r="J17" s="119">
        <v>40738</v>
      </c>
    </row>
    <row r="18" spans="1:10" s="81" customFormat="1" ht="18.75">
      <c r="A18" s="117"/>
      <c r="B18" s="117" t="s">
        <v>256</v>
      </c>
      <c r="C18" s="117"/>
      <c r="D18" s="117"/>
      <c r="E18" s="117"/>
      <c r="F18" s="117"/>
      <c r="G18" s="117"/>
      <c r="H18" s="119">
        <f>-68310+7477</f>
        <v>-60833</v>
      </c>
      <c r="I18" s="118"/>
      <c r="J18" s="119">
        <v>-62092</v>
      </c>
    </row>
    <row r="19" spans="1:10" s="81" customFormat="1" ht="18.75">
      <c r="A19" s="117"/>
      <c r="B19" s="117" t="s">
        <v>257</v>
      </c>
      <c r="C19" s="117"/>
      <c r="D19" s="117"/>
      <c r="E19" s="117"/>
      <c r="F19" s="117"/>
      <c r="G19" s="117"/>
      <c r="H19" s="119">
        <v>-15365</v>
      </c>
      <c r="I19" s="118"/>
      <c r="J19" s="119">
        <v>-15100</v>
      </c>
    </row>
    <row r="20" spans="1:10" s="81" customFormat="1" ht="18.75">
      <c r="A20" s="117"/>
      <c r="B20" s="117" t="s">
        <v>258</v>
      </c>
      <c r="C20" s="117"/>
      <c r="D20" s="117"/>
      <c r="E20" s="117"/>
      <c r="F20" s="117"/>
      <c r="G20" s="117"/>
      <c r="H20" s="120">
        <v>-5267</v>
      </c>
      <c r="I20" s="118"/>
      <c r="J20" s="119"/>
    </row>
    <row r="21" spans="1:10" s="81" customFormat="1" ht="18.75">
      <c r="A21" s="117" t="s">
        <v>158</v>
      </c>
      <c r="B21" s="117"/>
      <c r="C21" s="117"/>
      <c r="D21" s="117"/>
      <c r="E21" s="117"/>
      <c r="F21" s="117"/>
      <c r="G21" s="117"/>
      <c r="H21" s="121">
        <f>SUM(H13:H20)</f>
        <v>95837</v>
      </c>
      <c r="I21" s="119"/>
      <c r="J21" s="121">
        <f>SUM(J13:J20)</f>
        <v>93912</v>
      </c>
    </row>
    <row r="22" spans="1:10" s="81" customFormat="1" ht="18.75">
      <c r="A22" s="117"/>
      <c r="B22" s="117"/>
      <c r="C22" s="117"/>
      <c r="D22" s="117"/>
      <c r="E22" s="117"/>
      <c r="F22" s="117"/>
      <c r="G22" s="117"/>
      <c r="H22" s="119"/>
      <c r="I22" s="122"/>
      <c r="J22" s="122"/>
    </row>
    <row r="23" spans="1:10" s="81" customFormat="1" ht="18.75">
      <c r="A23" s="117"/>
      <c r="B23" s="117" t="s">
        <v>259</v>
      </c>
      <c r="C23" s="117"/>
      <c r="D23" s="117"/>
      <c r="E23" s="117"/>
      <c r="F23" s="117"/>
      <c r="G23" s="117"/>
      <c r="H23" s="119">
        <f>-105379-7477</f>
        <v>-112856</v>
      </c>
      <c r="I23" s="122"/>
      <c r="J23" s="119">
        <v>-208319</v>
      </c>
    </row>
    <row r="24" spans="1:10" s="81" customFormat="1" ht="18.75">
      <c r="A24" s="117"/>
      <c r="B24" s="117" t="s">
        <v>258</v>
      </c>
      <c r="C24" s="117"/>
      <c r="D24" s="117"/>
      <c r="E24" s="117"/>
      <c r="F24" s="117"/>
      <c r="G24" s="117"/>
      <c r="H24" s="119">
        <v>-1510</v>
      </c>
      <c r="I24" s="122"/>
      <c r="J24" s="119">
        <v>-25630</v>
      </c>
    </row>
    <row r="25" spans="1:10" s="81" customFormat="1" ht="18.75">
      <c r="A25" s="117" t="s">
        <v>159</v>
      </c>
      <c r="B25" s="117"/>
      <c r="C25" s="117"/>
      <c r="D25" s="117"/>
      <c r="E25" s="117"/>
      <c r="F25" s="117"/>
      <c r="G25" s="117"/>
      <c r="H25" s="123">
        <f>SUM(H23:H24)</f>
        <v>-114366</v>
      </c>
      <c r="I25" s="124"/>
      <c r="J25" s="368">
        <f>SUM(J23:J24)</f>
        <v>-233949</v>
      </c>
    </row>
    <row r="26" spans="1:13" s="81" customFormat="1" ht="18.75">
      <c r="A26" s="117"/>
      <c r="B26" s="117"/>
      <c r="C26" s="117"/>
      <c r="D26" s="117"/>
      <c r="E26" s="117"/>
      <c r="F26" s="117"/>
      <c r="G26" s="117"/>
      <c r="H26" s="119"/>
      <c r="I26" s="124"/>
      <c r="J26" s="122"/>
      <c r="M26" s="107"/>
    </row>
    <row r="27" spans="1:10" ht="18.75">
      <c r="A27" s="117"/>
      <c r="B27" s="117"/>
      <c r="C27" s="117"/>
      <c r="D27" s="117"/>
      <c r="E27" s="117"/>
      <c r="F27" s="117"/>
      <c r="G27" s="117"/>
      <c r="H27" s="119"/>
      <c r="I27" s="124"/>
      <c r="J27" s="119">
        <v>0</v>
      </c>
    </row>
    <row r="28" spans="1:10" ht="18.75">
      <c r="A28" s="117"/>
      <c r="B28" s="117" t="s">
        <v>260</v>
      </c>
      <c r="C28" s="117"/>
      <c r="D28" s="117"/>
      <c r="E28" s="117"/>
      <c r="F28" s="117"/>
      <c r="G28" s="117"/>
      <c r="H28" s="119">
        <v>50777</v>
      </c>
      <c r="I28" s="125"/>
      <c r="J28" s="119">
        <v>146191</v>
      </c>
    </row>
    <row r="29" spans="1:10" ht="18.75">
      <c r="A29" s="117"/>
      <c r="B29" s="117" t="s">
        <v>323</v>
      </c>
      <c r="C29" s="117"/>
      <c r="D29" s="117"/>
      <c r="E29" s="117"/>
      <c r="F29" s="117"/>
      <c r="G29" s="117"/>
      <c r="H29" s="119">
        <v>2</v>
      </c>
      <c r="I29" s="125"/>
      <c r="J29" s="119"/>
    </row>
    <row r="30" spans="1:10" ht="18.75">
      <c r="A30" s="117"/>
      <c r="B30" s="117" t="s">
        <v>324</v>
      </c>
      <c r="C30" s="117"/>
      <c r="D30" s="117"/>
      <c r="E30" s="117"/>
      <c r="F30" s="117"/>
      <c r="G30" s="117"/>
      <c r="H30" s="119">
        <v>-37451</v>
      </c>
      <c r="I30" s="125"/>
      <c r="J30" s="119"/>
    </row>
    <row r="31" spans="1:10" ht="18.75">
      <c r="A31" s="117"/>
      <c r="B31" s="117" t="s">
        <v>325</v>
      </c>
      <c r="C31" s="117"/>
      <c r="D31" s="117"/>
      <c r="E31" s="117"/>
      <c r="F31" s="117"/>
      <c r="G31" s="117"/>
      <c r="H31" s="119">
        <v>-3455</v>
      </c>
      <c r="I31" s="125"/>
      <c r="J31" s="119"/>
    </row>
    <row r="32" spans="1:10" ht="18.75">
      <c r="A32" s="117"/>
      <c r="B32" s="117"/>
      <c r="C32" s="117"/>
      <c r="D32" s="117"/>
      <c r="E32" s="117"/>
      <c r="F32" s="117"/>
      <c r="G32" s="117"/>
      <c r="H32" s="119">
        <v>0</v>
      </c>
      <c r="I32" s="124"/>
      <c r="J32" s="119">
        <v>0</v>
      </c>
    </row>
    <row r="33" spans="1:10" ht="18.75">
      <c r="A33" s="117" t="s">
        <v>261</v>
      </c>
      <c r="B33" s="117"/>
      <c r="C33" s="117"/>
      <c r="D33" s="117"/>
      <c r="E33" s="117"/>
      <c r="F33" s="117"/>
      <c r="G33" s="117"/>
      <c r="H33" s="123">
        <f>SUM(H27:H32)</f>
        <v>9873</v>
      </c>
      <c r="I33" s="126"/>
      <c r="J33" s="123">
        <f>SUM(J27:J32)</f>
        <v>146191</v>
      </c>
    </row>
    <row r="34" spans="1:13" ht="18.75">
      <c r="A34" s="117" t="s">
        <v>262</v>
      </c>
      <c r="B34" s="117"/>
      <c r="C34" s="117"/>
      <c r="D34" s="117"/>
      <c r="E34" s="117"/>
      <c r="F34" s="117"/>
      <c r="G34" s="117"/>
      <c r="H34" s="119">
        <f>SUM(H21+H25+H33)</f>
        <v>-8656</v>
      </c>
      <c r="I34" s="126"/>
      <c r="J34" s="119">
        <f>SUM(J21+J25+J33)</f>
        <v>6154</v>
      </c>
      <c r="M34" s="9"/>
    </row>
    <row r="35" spans="1:10" ht="18.75">
      <c r="A35" s="117"/>
      <c r="B35" s="117"/>
      <c r="C35" s="117"/>
      <c r="D35" s="117"/>
      <c r="E35" s="117"/>
      <c r="F35" s="117"/>
      <c r="G35" s="117"/>
      <c r="H35" s="119"/>
      <c r="I35" s="126"/>
      <c r="J35" s="119"/>
    </row>
    <row r="36" spans="1:10" ht="18.75">
      <c r="A36" s="117"/>
      <c r="B36" s="117"/>
      <c r="C36" s="117"/>
      <c r="D36" s="117"/>
      <c r="E36" s="117"/>
      <c r="F36" s="117"/>
      <c r="G36" s="117"/>
      <c r="H36" s="119"/>
      <c r="I36" s="126"/>
      <c r="J36" s="119"/>
    </row>
    <row r="37" spans="1:10" ht="18.75">
      <c r="A37" s="117" t="s">
        <v>312</v>
      </c>
      <c r="B37" s="117"/>
      <c r="C37" s="117"/>
      <c r="D37" s="117"/>
      <c r="E37" s="117"/>
      <c r="F37" s="117"/>
      <c r="G37" s="117"/>
      <c r="H37" s="119">
        <f>SUM('[3]QLR Group CF-Q1 30.6.12'!$F$101)</f>
        <v>87642</v>
      </c>
      <c r="I37" s="126"/>
      <c r="J37" s="119">
        <v>122057</v>
      </c>
    </row>
    <row r="38" spans="1:10" ht="18.75">
      <c r="A38" s="117"/>
      <c r="B38" s="117"/>
      <c r="C38" s="117"/>
      <c r="D38" s="117"/>
      <c r="E38" s="117"/>
      <c r="F38" s="117"/>
      <c r="G38" s="117"/>
      <c r="H38" s="119"/>
      <c r="I38" s="126"/>
      <c r="J38" s="119"/>
    </row>
    <row r="39" spans="1:10" ht="19.5" thickBot="1">
      <c r="A39" s="117" t="s">
        <v>313</v>
      </c>
      <c r="B39" s="117"/>
      <c r="C39" s="117"/>
      <c r="D39" s="117"/>
      <c r="E39" s="117"/>
      <c r="F39" s="117"/>
      <c r="G39" s="117"/>
      <c r="H39" s="127">
        <f>SUM(H34:H38)</f>
        <v>78986</v>
      </c>
      <c r="I39" s="126"/>
      <c r="J39" s="127">
        <f>SUM(J34:J38)</f>
        <v>128211</v>
      </c>
    </row>
    <row r="40" spans="1:10" ht="19.5" thickTop="1">
      <c r="A40" s="117"/>
      <c r="B40" s="117"/>
      <c r="C40" s="117"/>
      <c r="D40" s="117"/>
      <c r="E40" s="117"/>
      <c r="F40" s="117"/>
      <c r="G40" s="117"/>
      <c r="H40" s="128"/>
      <c r="I40" s="129"/>
      <c r="J40" s="128"/>
    </row>
    <row r="41" spans="1:10" ht="18.75">
      <c r="A41" s="117"/>
      <c r="B41" s="117"/>
      <c r="C41" s="117"/>
      <c r="D41" s="117"/>
      <c r="E41" s="117"/>
      <c r="F41" s="117"/>
      <c r="G41" s="117"/>
      <c r="H41" s="130"/>
      <c r="I41" s="130"/>
      <c r="J41" s="128"/>
    </row>
    <row r="42" spans="1:10" ht="12.75">
      <c r="A42" s="116"/>
      <c r="B42" s="116"/>
      <c r="C42" s="116"/>
      <c r="D42" s="116"/>
      <c r="E42" s="116"/>
      <c r="F42" s="116"/>
      <c r="G42" s="116"/>
      <c r="H42" s="131"/>
      <c r="I42" s="131"/>
      <c r="J42" s="312">
        <f>SUM(J39-J41)</f>
        <v>128211</v>
      </c>
    </row>
    <row r="43" spans="1:10" ht="15.75">
      <c r="A43" s="132" t="s">
        <v>263</v>
      </c>
      <c r="B43" s="116"/>
      <c r="C43" s="116"/>
      <c r="D43" s="116"/>
      <c r="E43" s="116"/>
      <c r="F43" s="116"/>
      <c r="G43" s="116"/>
      <c r="H43" s="116"/>
      <c r="I43" s="116"/>
      <c r="J43" s="116"/>
    </row>
    <row r="44" spans="1:10" ht="15.75">
      <c r="A44" s="132" t="s">
        <v>213</v>
      </c>
      <c r="B44" s="116"/>
      <c r="C44" s="116"/>
      <c r="D44" s="116"/>
      <c r="E44" s="116"/>
      <c r="F44" s="116"/>
      <c r="G44" s="116"/>
      <c r="H44" s="116"/>
      <c r="I44" s="116"/>
      <c r="J44" s="116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QL Feed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QL Feed</dc:creator>
  <cp:keywords/>
  <dc:description/>
  <cp:lastModifiedBy>pswee</cp:lastModifiedBy>
  <cp:lastPrinted>2013-02-18T08:26:05Z</cp:lastPrinted>
  <dcterms:created xsi:type="dcterms:W3CDTF">2005-06-25T00:58:02Z</dcterms:created>
  <dcterms:modified xsi:type="dcterms:W3CDTF">2013-02-22T09:44:34Z</dcterms:modified>
  <cp:category/>
  <cp:version/>
  <cp:contentType/>
  <cp:contentStatus/>
</cp:coreProperties>
</file>